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fileSharing readOnlyRecommended="1"/>
  <workbookPr codeName="ThisWorkbook" defaultThemeVersion="166925"/>
  <mc:AlternateContent xmlns:mc="http://schemas.openxmlformats.org/markup-compatibility/2006">
    <mc:Choice Requires="x15">
      <x15ac:absPath xmlns:x15ac="http://schemas.microsoft.com/office/spreadsheetml/2010/11/ac" url="C:\Users\lforbe0\OneDrive - DCJ\Documents\Lucy Working Documents folder\Procurement Project\IRIT\IRIT 1.1.2\"/>
    </mc:Choice>
  </mc:AlternateContent>
  <xr:revisionPtr revIDLastSave="0" documentId="13_ncr:1_{8EA0CA46-69B1-49E8-BDB0-3B7C56A346A7}" xr6:coauthVersionLast="47" xr6:coauthVersionMax="47" xr10:uidLastSave="{00000000-0000-0000-0000-000000000000}"/>
  <workbookProtection workbookAlgorithmName="SHA-512" workbookHashValue="it7ZCehra8yUJ8g+QD7DXhVy0S7I51rph77FpqtWnk5bgDENmKLLcupzZ5MQT+ictb3G7fHP19Z0V0EcDuyagg==" workbookSaltValue="XNfGacoY7VLqo1uhsAlbKQ==" workbookSpinCount="100000" lockStructure="1"/>
  <bookViews>
    <workbookView xWindow="-22905" yWindow="-7845" windowWidth="19185" windowHeight="11385" tabRatio="914" xr2:uid="{00000000-000D-0000-FFFF-FFFF00000000}"/>
  </bookViews>
  <sheets>
    <sheet name="Cover Page" sheetId="1" r:id="rId1"/>
    <sheet name="Coding Methodology" sheetId="243" r:id="rId2"/>
    <sheet name="IRIT Guidance" sheetId="2" r:id="rId3"/>
    <sheet name="Inherent Risk Identification" sheetId="3" r:id="rId4"/>
    <sheet name="Risk Factors &gt;&gt;" sheetId="5" r:id="rId5"/>
    <sheet name="Authoritative Determinations" sheetId="7" r:id="rId6"/>
    <sheet name="Vulnerable Populations" sheetId="6" r:id="rId7"/>
    <sheet name="Supply Chain Model" sheetId="9" r:id="rId8"/>
    <sheet name="Regulatory Context" sheetId="8" r:id="rId9"/>
    <sheet name="Procurement Categories" sheetId="4" r:id="rId10"/>
    <sheet name="01" sheetId="162" r:id="rId11"/>
    <sheet name="02" sheetId="163" r:id="rId12"/>
    <sheet name="03" sheetId="164" r:id="rId13"/>
    <sheet name="04" sheetId="165" r:id="rId14"/>
    <sheet name="05" sheetId="166" r:id="rId15"/>
    <sheet name="06" sheetId="167" r:id="rId16"/>
    <sheet name="07" sheetId="168" r:id="rId17"/>
    <sheet name="08" sheetId="169" r:id="rId18"/>
    <sheet name="09" sheetId="170" r:id="rId19"/>
    <sheet name="10" sheetId="171" r:id="rId20"/>
    <sheet name="11" sheetId="172" r:id="rId21"/>
    <sheet name="12" sheetId="173" r:id="rId22"/>
    <sheet name="13" sheetId="174" r:id="rId23"/>
    <sheet name="14" sheetId="175" r:id="rId24"/>
    <sheet name="15" sheetId="176" r:id="rId25"/>
    <sheet name="16" sheetId="177" r:id="rId26"/>
    <sheet name="17" sheetId="178" r:id="rId27"/>
    <sheet name="18" sheetId="179" r:id="rId28"/>
    <sheet name="19" sheetId="180" r:id="rId29"/>
    <sheet name="20" sheetId="181" r:id="rId30"/>
    <sheet name="21" sheetId="182" r:id="rId31"/>
    <sheet name="22" sheetId="183" r:id="rId32"/>
    <sheet name="23" sheetId="184" r:id="rId33"/>
    <sheet name="24" sheetId="185" r:id="rId34"/>
    <sheet name="25" sheetId="186" r:id="rId35"/>
    <sheet name="26" sheetId="187" r:id="rId36"/>
    <sheet name="27" sheetId="188" r:id="rId37"/>
    <sheet name="28" sheetId="189" r:id="rId38"/>
    <sheet name="29" sheetId="190" r:id="rId39"/>
    <sheet name="30" sheetId="191" r:id="rId40"/>
    <sheet name="31" sheetId="192" r:id="rId41"/>
    <sheet name="32" sheetId="193" r:id="rId42"/>
    <sheet name="33" sheetId="194" r:id="rId43"/>
    <sheet name="34" sheetId="195" r:id="rId44"/>
    <sheet name="35" sheetId="196" r:id="rId45"/>
    <sheet name="36" sheetId="197" r:id="rId46"/>
    <sheet name="37" sheetId="198" r:id="rId47"/>
    <sheet name="38" sheetId="199" r:id="rId48"/>
    <sheet name="39" sheetId="200" r:id="rId49"/>
    <sheet name="40" sheetId="201" r:id="rId50"/>
    <sheet name="41" sheetId="202" r:id="rId51"/>
    <sheet name="42" sheetId="203" r:id="rId52"/>
    <sheet name="43" sheetId="204" r:id="rId53"/>
    <sheet name="44" sheetId="205" r:id="rId54"/>
    <sheet name="45" sheetId="206" r:id="rId55"/>
    <sheet name="46" sheetId="207" r:id="rId56"/>
    <sheet name="47" sheetId="208" r:id="rId57"/>
    <sheet name="48" sheetId="209" r:id="rId58"/>
    <sheet name="49" sheetId="210" r:id="rId59"/>
    <sheet name="50" sheetId="211" r:id="rId60"/>
    <sheet name="51" sheetId="212" r:id="rId61"/>
    <sheet name="52" sheetId="213" r:id="rId62"/>
    <sheet name="53" sheetId="214" r:id="rId63"/>
    <sheet name="54" sheetId="215" r:id="rId64"/>
    <sheet name="55" sheetId="216" r:id="rId65"/>
    <sheet name="56" sheetId="217" r:id="rId66"/>
    <sheet name="57" sheetId="218" r:id="rId67"/>
    <sheet name="58" sheetId="219" r:id="rId68"/>
    <sheet name="59" sheetId="220" r:id="rId69"/>
    <sheet name="60" sheetId="221" r:id="rId70"/>
    <sheet name="61" sheetId="222" r:id="rId71"/>
    <sheet name="62" sheetId="223" r:id="rId72"/>
    <sheet name="63" sheetId="224" r:id="rId73"/>
    <sheet name="64" sheetId="225" r:id="rId74"/>
    <sheet name="65" sheetId="226" r:id="rId75"/>
    <sheet name="66" sheetId="227" r:id="rId76"/>
    <sheet name="67" sheetId="228" r:id="rId77"/>
    <sheet name="68" sheetId="229" r:id="rId78"/>
    <sheet name="69" sheetId="230" r:id="rId79"/>
    <sheet name="70" sheetId="231" r:id="rId80"/>
    <sheet name="71" sheetId="232" r:id="rId81"/>
    <sheet name="72" sheetId="233" r:id="rId82"/>
    <sheet name="73" sheetId="234" r:id="rId83"/>
    <sheet name="74" sheetId="235" r:id="rId84"/>
    <sheet name="75" sheetId="236" r:id="rId85"/>
    <sheet name="76" sheetId="237" r:id="rId86"/>
    <sheet name="77" sheetId="238" r:id="rId87"/>
    <sheet name="78" sheetId="239" r:id="rId88"/>
    <sheet name="79" sheetId="240" r:id="rId89"/>
    <sheet name="80" sheetId="241" r:id="rId90"/>
    <sheet name="Template" sheetId="122" state="hidden" r:id="rId91"/>
    <sheet name="Navigation Guides" sheetId="75" state="hidden" r:id="rId92"/>
    <sheet name="ISO3166-1" sheetId="22" state="hidden" r:id="rId93"/>
    <sheet name="Level 4 Categories" sheetId="27" state="hidden" r:id="rId94"/>
  </sheets>
  <definedNames>
    <definedName name="_xlnm._FilterDatabase" localSheetId="3" hidden="1">'Inherent Risk Identification'!$A$3:$J$378</definedName>
    <definedName name="_xlnm._FilterDatabase" localSheetId="92" hidden="1">'ISO3166-1'!$A$1:$C$1</definedName>
    <definedName name="_xlnm._FilterDatabase" localSheetId="93" hidden="1">'Level 4 Categories'!$A$1:$U$1919</definedName>
    <definedName name="_xlnm._FilterDatabase" localSheetId="9" hidden="1">'Procurement Categories'!$A$5:$C$208</definedName>
    <definedName name="PC_Risk">'Inherent Risk Identification'!$A$4:$D$378</definedName>
    <definedName name="_xlnm.Print_Area" localSheetId="10">'01'!$A$1:$AU$56</definedName>
    <definedName name="_xlnm.Print_Area" localSheetId="11">'02'!$A$1:$AU$56</definedName>
    <definedName name="_xlnm.Print_Area" localSheetId="12">'03'!$A$1:$AU$56</definedName>
    <definedName name="_xlnm.Print_Area" localSheetId="13">'04'!$A$1:$AU$56</definedName>
    <definedName name="_xlnm.Print_Area" localSheetId="14">'05'!$A$1:$AU$56</definedName>
    <definedName name="_xlnm.Print_Area" localSheetId="15">'06'!$A$1:$AU$56</definedName>
    <definedName name="_xlnm.Print_Area" localSheetId="16">'07'!$A$1:$AU$56</definedName>
    <definedName name="_xlnm.Print_Area" localSheetId="17">'08'!$A$1:$AU$56</definedName>
    <definedName name="_xlnm.Print_Area" localSheetId="18">'09'!$A$1:$AU$56</definedName>
    <definedName name="_xlnm.Print_Area" localSheetId="19">'10'!$A$1:$AU$56</definedName>
    <definedName name="_xlnm.Print_Area" localSheetId="20">'11'!$A$1:$AU$56</definedName>
    <definedName name="_xlnm.Print_Area" localSheetId="21">'12'!$A$1:$AU$56</definedName>
    <definedName name="_xlnm.Print_Area" localSheetId="22">'13'!$A$1:$AU$56</definedName>
    <definedName name="_xlnm.Print_Area" localSheetId="23">'14'!$A$1:$AU$56</definedName>
    <definedName name="_xlnm.Print_Area" localSheetId="24">'15'!$A$1:$AU$56</definedName>
    <definedName name="_xlnm.Print_Area" localSheetId="25">'16'!$A$1:$AU$56</definedName>
    <definedName name="_xlnm.Print_Area" localSheetId="26">'17'!$A$1:$AU$56</definedName>
    <definedName name="_xlnm.Print_Area" localSheetId="27">'18'!$A$1:$AU$56</definedName>
    <definedName name="_xlnm.Print_Area" localSheetId="28">'19'!$A$1:$AU$56</definedName>
    <definedName name="_xlnm.Print_Area" localSheetId="29">'20'!$A$1:$AU$56</definedName>
    <definedName name="_xlnm.Print_Area" localSheetId="30">'21'!$A$1:$AU$56</definedName>
    <definedName name="_xlnm.Print_Area" localSheetId="31">'22'!$A$1:$AU$56</definedName>
    <definedName name="_xlnm.Print_Area" localSheetId="32">'23'!$A$1:$AU$56</definedName>
    <definedName name="_xlnm.Print_Area" localSheetId="33">'24'!$A$1:$AU$56</definedName>
    <definedName name="_xlnm.Print_Area" localSheetId="34">'25'!$A$1:$AU$56</definedName>
    <definedName name="_xlnm.Print_Area" localSheetId="35">'26'!$A$1:$AU$56</definedName>
    <definedName name="_xlnm.Print_Area" localSheetId="36">'27'!$A$1:$AU$56</definedName>
    <definedName name="_xlnm.Print_Area" localSheetId="37">'28'!$A$1:$AU$56</definedName>
    <definedName name="_xlnm.Print_Area" localSheetId="38">'29'!$A$1:$AU$56</definedName>
    <definedName name="_xlnm.Print_Area" localSheetId="39">'30'!$A$1:$AU$56</definedName>
    <definedName name="_xlnm.Print_Area" localSheetId="40">'31'!$A$1:$AU$56</definedName>
    <definedName name="_xlnm.Print_Area" localSheetId="41">'32'!$A$1:$AU$56</definedName>
    <definedName name="_xlnm.Print_Area" localSheetId="42">'33'!$A$1:$AU$56</definedName>
    <definedName name="_xlnm.Print_Area" localSheetId="43">'34'!$A$1:$AU$56</definedName>
    <definedName name="_xlnm.Print_Area" localSheetId="44">'35'!$A$1:$AU$56</definedName>
    <definedName name="_xlnm.Print_Area" localSheetId="45">'36'!$A$1:$AU$56</definedName>
    <definedName name="_xlnm.Print_Area" localSheetId="46">'37'!$A$1:$AU$56</definedName>
    <definedName name="_xlnm.Print_Area" localSheetId="47">'38'!$A$1:$AU$56</definedName>
    <definedName name="_xlnm.Print_Area" localSheetId="48">'39'!$A$1:$AU$56</definedName>
    <definedName name="_xlnm.Print_Area" localSheetId="49">'40'!$A$1:$AU$56</definedName>
    <definedName name="_xlnm.Print_Area" localSheetId="50">'41'!$A$1:$AU$56</definedName>
    <definedName name="_xlnm.Print_Area" localSheetId="51">'42'!$A$1:$AU$56</definedName>
    <definedName name="_xlnm.Print_Area" localSheetId="52">'43'!$A$1:$AU$56</definedName>
    <definedName name="_xlnm.Print_Area" localSheetId="53">'44'!$A$1:$AU$56</definedName>
    <definedName name="_xlnm.Print_Area" localSheetId="54">'45'!$A$1:$AU$56</definedName>
    <definedName name="_xlnm.Print_Area" localSheetId="55">'46'!$A$1:$AU$56</definedName>
    <definedName name="_xlnm.Print_Area" localSheetId="56">'47'!$A$1:$AU$56</definedName>
    <definedName name="_xlnm.Print_Area" localSheetId="57">'48'!$A$1:$AU$56</definedName>
    <definedName name="_xlnm.Print_Area" localSheetId="58">'49'!$A$1:$AU$56</definedName>
    <definedName name="_xlnm.Print_Area" localSheetId="59">'50'!$A$1:$AU$56</definedName>
    <definedName name="_xlnm.Print_Area" localSheetId="60">'51'!$A$1:$AU$56</definedName>
    <definedName name="_xlnm.Print_Area" localSheetId="61">'52'!$A$1:$AU$56</definedName>
    <definedName name="_xlnm.Print_Area" localSheetId="62">'53'!$A$1:$AU$56</definedName>
    <definedName name="_xlnm.Print_Area" localSheetId="63">'54'!$A$1:$AU$56</definedName>
    <definedName name="_xlnm.Print_Area" localSheetId="64">'55'!$A$1:$AU$56</definedName>
    <definedName name="_xlnm.Print_Area" localSheetId="65">'56'!$A$1:$AU$56</definedName>
    <definedName name="_xlnm.Print_Area" localSheetId="66">'57'!$A$1:$AU$56</definedName>
    <definedName name="_xlnm.Print_Area" localSheetId="67">'58'!$A$1:$AU$56</definedName>
    <definedName name="_xlnm.Print_Area" localSheetId="68">'59'!$A$1:$AU$56</definedName>
    <definedName name="_xlnm.Print_Area" localSheetId="69">'60'!$A$1:$AU$56</definedName>
    <definedName name="_xlnm.Print_Area" localSheetId="70">'61'!$A$1:$AU$56</definedName>
    <definedName name="_xlnm.Print_Area" localSheetId="71">'62'!$A$1:$AU$56</definedName>
    <definedName name="_xlnm.Print_Area" localSheetId="72">'63'!$A$1:$AU$56</definedName>
    <definedName name="_xlnm.Print_Area" localSheetId="73">'64'!$A$1:$AU$56</definedName>
    <definedName name="_xlnm.Print_Area" localSheetId="74">'65'!$A$1:$AU$56</definedName>
    <definedName name="_xlnm.Print_Area" localSheetId="75">'66'!$A$1:$AU$56</definedName>
    <definedName name="_xlnm.Print_Area" localSheetId="76">'67'!$A$1:$AU$56</definedName>
    <definedName name="_xlnm.Print_Area" localSheetId="77">'68'!$A$1:$AU$56</definedName>
    <definedName name="_xlnm.Print_Area" localSheetId="78">'69'!$A$1:$AU$56</definedName>
    <definedName name="_xlnm.Print_Area" localSheetId="79">'70'!$A$1:$AU$56</definedName>
    <definedName name="_xlnm.Print_Area" localSheetId="80">'71'!$A$1:$AU$56</definedName>
    <definedName name="_xlnm.Print_Area" localSheetId="81">'72'!$A$1:$AU$56</definedName>
    <definedName name="_xlnm.Print_Area" localSheetId="82">'73'!$A$1:$AU$56</definedName>
    <definedName name="_xlnm.Print_Area" localSheetId="83">'74'!$A$1:$AU$56</definedName>
    <definedName name="_xlnm.Print_Area" localSheetId="84">'75'!$A$1:$AU$56</definedName>
    <definedName name="_xlnm.Print_Area" localSheetId="85">'76'!$A$1:$AU$56</definedName>
    <definedName name="_xlnm.Print_Area" localSheetId="86">'77'!$A$1:$AU$56</definedName>
    <definedName name="_xlnm.Print_Area" localSheetId="87">'78'!$A$1:$AU$56</definedName>
    <definedName name="_xlnm.Print_Area" localSheetId="88">'79'!$A$1:$AU$56</definedName>
    <definedName name="_xlnm.Print_Area" localSheetId="89">'80'!$A$1:$AU$56</definedName>
    <definedName name="_xlnm.Print_Area" localSheetId="5">'Authoritative Determinations'!$B$1:$E$5</definedName>
    <definedName name="_xlnm.Print_Area" localSheetId="1">'Coding Methodology'!$A$1:$C$2</definedName>
    <definedName name="_xlnm.Print_Area" localSheetId="0">'Cover Page'!$B$1:$E$3</definedName>
    <definedName name="_xlnm.Print_Area" localSheetId="3">'Inherent Risk Identification'!$A:$O</definedName>
    <definedName name="_xlnm.Print_Area" localSheetId="2">'IRIT Guidance'!$A$1:$C$9</definedName>
    <definedName name="_xlnm.Print_Area" localSheetId="9">'Procurement Categories'!$A:$C</definedName>
    <definedName name="_xlnm.Print_Area" localSheetId="8">'Regulatory Context'!$B$1:$E$8</definedName>
    <definedName name="_xlnm.Print_Area" localSheetId="4">'Risk Factors &gt;&gt;'!$A$1:$B$7</definedName>
    <definedName name="_xlnm.Print_Area" localSheetId="7">'Supply Chain Model'!$B$1:$E$4</definedName>
    <definedName name="_xlnm.Print_Area" localSheetId="90">Template!$A$1:$AU$56</definedName>
    <definedName name="_xlnm.Print_Area" localSheetId="6">'Vulnerable Populations'!$B$1:$E$5</definedName>
    <definedName name="_xlnm.Print_Titles" localSheetId="3">'Inherent Risk Identification'!$1:$3</definedName>
    <definedName name="_xlnm.Print_Titles" localSheetId="9">'Procurement Categories'!$4:$5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3" i="163" l="1"/>
  <c r="L1" i="3"/>
  <c r="A4" i="3"/>
  <c r="I1" i="202"/>
  <c r="A380" i="3"/>
  <c r="J26" i="218"/>
  <c r="F151" i="3"/>
  <c r="F149" i="3"/>
  <c r="F165" i="3"/>
  <c r="F155" i="3"/>
  <c r="F154" i="3"/>
  <c r="F164" i="3"/>
  <c r="F163" i="3"/>
  <c r="F178" i="3"/>
  <c r="F184" i="3"/>
  <c r="F175" i="3"/>
  <c r="F183" i="3"/>
  <c r="F181" i="3"/>
  <c r="F180" i="3"/>
  <c r="F182" i="3"/>
  <c r="F158" i="3"/>
  <c r="F159" i="3"/>
  <c r="F160" i="3"/>
  <c r="F173" i="3"/>
  <c r="F166" i="3"/>
  <c r="F171" i="3"/>
  <c r="F170" i="3"/>
  <c r="F172" i="3"/>
  <c r="F168" i="3"/>
  <c r="F156" i="3"/>
  <c r="F188" i="3"/>
  <c r="F185" i="3"/>
  <c r="F186" i="3"/>
  <c r="F187" i="3"/>
  <c r="F250" i="3"/>
  <c r="F249" i="3"/>
  <c r="F248" i="3"/>
  <c r="F247" i="3"/>
  <c r="F258" i="3"/>
  <c r="F261" i="3"/>
  <c r="F259" i="3"/>
  <c r="F262" i="3"/>
  <c r="F257" i="3"/>
  <c r="F263" i="3"/>
  <c r="F264" i="3"/>
  <c r="F260" i="3"/>
  <c r="F251" i="3"/>
  <c r="F252" i="3"/>
  <c r="F255" i="3"/>
  <c r="F254" i="3"/>
  <c r="F265" i="3"/>
  <c r="F266" i="3"/>
  <c r="F278" i="3"/>
  <c r="F274" i="3"/>
  <c r="F273" i="3"/>
  <c r="F276" i="3"/>
  <c r="F275" i="3"/>
  <c r="F277" i="3"/>
  <c r="F328" i="3"/>
  <c r="F325" i="3"/>
  <c r="F326" i="3"/>
  <c r="F333" i="3"/>
  <c r="F334" i="3"/>
  <c r="F327" i="3"/>
  <c r="F324" i="3"/>
  <c r="F331" i="3"/>
  <c r="F335" i="3"/>
  <c r="F329" i="3"/>
  <c r="F332" i="3"/>
  <c r="F330" i="3"/>
  <c r="F323" i="3"/>
  <c r="F336" i="3"/>
  <c r="F341" i="3"/>
  <c r="F340" i="3"/>
  <c r="F339" i="3"/>
  <c r="F342" i="3"/>
  <c r="F337" i="3"/>
  <c r="F338" i="3"/>
  <c r="F354" i="3"/>
  <c r="F360" i="3"/>
  <c r="F365" i="3"/>
  <c r="F355" i="3"/>
  <c r="F353" i="3"/>
  <c r="F361" i="3"/>
  <c r="F359" i="3"/>
  <c r="F358" i="3"/>
  <c r="F362" i="3"/>
  <c r="F357" i="3"/>
  <c r="F364" i="3"/>
  <c r="F356" i="3"/>
  <c r="F363" i="3"/>
  <c r="F344" i="3"/>
  <c r="F343" i="3"/>
  <c r="F349" i="3"/>
  <c r="F345" i="3"/>
  <c r="F346" i="3"/>
  <c r="F348" i="3"/>
  <c r="F347" i="3"/>
  <c r="F350" i="3"/>
  <c r="F351" i="3"/>
  <c r="F352" i="3"/>
  <c r="F78" i="3"/>
  <c r="F75" i="3"/>
  <c r="F76" i="3"/>
  <c r="F52" i="3"/>
  <c r="F74" i="3"/>
  <c r="F59" i="3"/>
  <c r="F79" i="3"/>
  <c r="F69" i="3"/>
  <c r="F96" i="3"/>
  <c r="F54" i="3"/>
  <c r="F90" i="3"/>
  <c r="F104" i="3"/>
  <c r="F92" i="3"/>
  <c r="F58" i="3"/>
  <c r="F63" i="3"/>
  <c r="F73" i="3"/>
  <c r="F57" i="3"/>
  <c r="F95" i="3"/>
  <c r="F53" i="3"/>
  <c r="F86" i="3"/>
  <c r="F98" i="3"/>
  <c r="F91" i="3"/>
  <c r="F67" i="3"/>
  <c r="F82" i="3"/>
  <c r="F100" i="3"/>
  <c r="F84" i="3"/>
  <c r="F70" i="3"/>
  <c r="F72" i="3"/>
  <c r="F93" i="3"/>
  <c r="F87" i="3"/>
  <c r="F103" i="3"/>
  <c r="F99" i="3"/>
  <c r="F97" i="3"/>
  <c r="F83" i="3"/>
  <c r="F51" i="3"/>
  <c r="F68" i="3"/>
  <c r="F56" i="3"/>
  <c r="F50" i="3"/>
  <c r="F102" i="3"/>
  <c r="F81" i="3"/>
  <c r="F66" i="3"/>
  <c r="F85" i="3"/>
  <c r="F61" i="3"/>
  <c r="F62" i="3"/>
  <c r="F88" i="3"/>
  <c r="F65" i="3"/>
  <c r="F60" i="3"/>
  <c r="F80" i="3"/>
  <c r="F89" i="3"/>
  <c r="F221" i="3"/>
  <c r="F219" i="3"/>
  <c r="F218" i="3"/>
  <c r="F237" i="3"/>
  <c r="F232" i="3"/>
  <c r="F235" i="3"/>
  <c r="F236" i="3"/>
  <c r="F233" i="3"/>
  <c r="F231" i="3"/>
  <c r="F226" i="3"/>
  <c r="F228" i="3"/>
  <c r="F229" i="3"/>
  <c r="F230" i="3"/>
  <c r="F227" i="3"/>
  <c r="F240" i="3"/>
  <c r="F238" i="3"/>
  <c r="F239" i="3"/>
  <c r="F224" i="3"/>
  <c r="F225" i="3"/>
  <c r="F6" i="3"/>
  <c r="F7" i="3"/>
  <c r="F8" i="3"/>
  <c r="F11" i="3"/>
  <c r="F12" i="3"/>
  <c r="F13" i="3"/>
  <c r="F14" i="3"/>
  <c r="F15" i="3"/>
  <c r="F16" i="3"/>
  <c r="F17" i="3"/>
  <c r="F18" i="3"/>
  <c r="F19" i="3"/>
  <c r="F20" i="3"/>
  <c r="F24" i="3"/>
  <c r="F27" i="3"/>
  <c r="F31" i="3"/>
  <c r="F32" i="3"/>
  <c r="F33" i="3"/>
  <c r="F34" i="3"/>
  <c r="F35" i="3"/>
  <c r="F37" i="3"/>
  <c r="F38" i="3"/>
  <c r="F39" i="3"/>
  <c r="F40" i="3"/>
  <c r="F41" i="3"/>
  <c r="F42" i="3"/>
  <c r="F43" i="3"/>
  <c r="F44" i="3"/>
  <c r="F45" i="3"/>
  <c r="F46" i="3"/>
  <c r="F48" i="3"/>
  <c r="F49" i="3"/>
  <c r="F105" i="3"/>
  <c r="F106" i="3"/>
  <c r="F107" i="3"/>
  <c r="F108" i="3"/>
  <c r="F109" i="3"/>
  <c r="F111" i="3"/>
  <c r="F112" i="3"/>
  <c r="F113" i="3"/>
  <c r="F117" i="3"/>
  <c r="F118" i="3"/>
  <c r="F120" i="3"/>
  <c r="F122" i="3"/>
  <c r="F123" i="3"/>
  <c r="F124" i="3"/>
  <c r="F125" i="3"/>
  <c r="F126" i="3"/>
  <c r="F128" i="3"/>
  <c r="F129" i="3"/>
  <c r="F130" i="3"/>
  <c r="F132" i="3"/>
  <c r="F133" i="3"/>
  <c r="F134" i="3"/>
  <c r="F135" i="3"/>
  <c r="F136" i="3"/>
  <c r="F137" i="3"/>
  <c r="F138" i="3"/>
  <c r="F139" i="3"/>
  <c r="F140" i="3"/>
  <c r="F141" i="3"/>
  <c r="F142" i="3"/>
  <c r="F143" i="3"/>
  <c r="F144" i="3"/>
  <c r="F145" i="3"/>
  <c r="F146" i="3"/>
  <c r="F191" i="3"/>
  <c r="F197" i="3"/>
  <c r="F198" i="3"/>
  <c r="F199" i="3"/>
  <c r="F201" i="3"/>
  <c r="F202" i="3"/>
  <c r="F204" i="3"/>
  <c r="F205" i="3"/>
  <c r="F206" i="3"/>
  <c r="F207" i="3"/>
  <c r="F208" i="3"/>
  <c r="F210" i="3"/>
  <c r="F211" i="3"/>
  <c r="F212" i="3"/>
  <c r="F213" i="3"/>
  <c r="F214" i="3"/>
  <c r="F215" i="3"/>
  <c r="F216" i="3"/>
  <c r="F217" i="3"/>
  <c r="F279" i="3"/>
  <c r="F281" i="3"/>
  <c r="F282" i="3"/>
  <c r="F283" i="3"/>
  <c r="F284" i="3"/>
  <c r="F285" i="3"/>
  <c r="F286" i="3"/>
  <c r="F287" i="3"/>
  <c r="F288" i="3"/>
  <c r="F289" i="3"/>
  <c r="F290" i="3"/>
  <c r="F291" i="3"/>
  <c r="F292" i="3"/>
  <c r="F293" i="3"/>
  <c r="F294" i="3"/>
  <c r="F295" i="3"/>
  <c r="F296" i="3"/>
  <c r="F297" i="3"/>
  <c r="F298" i="3"/>
  <c r="F301" i="3"/>
  <c r="F303" i="3"/>
  <c r="F304" i="3"/>
  <c r="F306" i="3"/>
  <c r="F308" i="3"/>
  <c r="F309" i="3"/>
  <c r="F312" i="3"/>
  <c r="F313" i="3"/>
  <c r="F314" i="3"/>
  <c r="F316" i="3"/>
  <c r="F317" i="3"/>
  <c r="F319" i="3"/>
  <c r="F320" i="3"/>
  <c r="F321" i="3"/>
  <c r="F322" i="3"/>
  <c r="F366" i="3"/>
  <c r="F367" i="3"/>
  <c r="F368" i="3"/>
  <c r="F369" i="3"/>
  <c r="F370" i="3"/>
  <c r="F371" i="3"/>
  <c r="F372" i="3"/>
  <c r="F373" i="3"/>
  <c r="F374" i="3"/>
  <c r="F375" i="3"/>
  <c r="F376" i="3"/>
  <c r="F377" i="3"/>
  <c r="F378" i="3"/>
  <c r="J51" i="175"/>
  <c r="J50" i="175"/>
  <c r="J49" i="175"/>
  <c r="J48" i="175"/>
  <c r="J47" i="175"/>
  <c r="J46" i="175"/>
  <c r="J45" i="175"/>
  <c r="J44" i="175"/>
  <c r="J43" i="175"/>
  <c r="J42" i="175"/>
  <c r="J41" i="175"/>
  <c r="J40" i="175"/>
  <c r="J39" i="175"/>
  <c r="J38" i="175"/>
  <c r="J37" i="175"/>
  <c r="J36" i="175"/>
  <c r="J35" i="175"/>
  <c r="J34" i="175"/>
  <c r="J33" i="175"/>
  <c r="J32" i="175"/>
  <c r="J31" i="175"/>
  <c r="J30" i="175"/>
  <c r="J29" i="175"/>
  <c r="J28" i="175"/>
  <c r="J27" i="175"/>
  <c r="J26" i="175"/>
  <c r="J25" i="175"/>
  <c r="J24" i="175"/>
  <c r="J23" i="175"/>
  <c r="J22" i="175"/>
  <c r="J21" i="175"/>
  <c r="J20" i="175"/>
  <c r="J19" i="175"/>
  <c r="J18" i="175"/>
  <c r="J17" i="175"/>
  <c r="J51" i="174" l="1"/>
  <c r="J50" i="174"/>
  <c r="J49" i="174"/>
  <c r="J48" i="174"/>
  <c r="J47" i="174"/>
  <c r="J46" i="174"/>
  <c r="J45" i="174"/>
  <c r="J44" i="174"/>
  <c r="J43" i="174"/>
  <c r="J42" i="174"/>
  <c r="J41" i="174"/>
  <c r="J40" i="174"/>
  <c r="J39" i="174"/>
  <c r="J38" i="174"/>
  <c r="J37" i="174"/>
  <c r="J36" i="174"/>
  <c r="J35" i="174"/>
  <c r="J34" i="174"/>
  <c r="J33" i="174"/>
  <c r="J32" i="174"/>
  <c r="J31" i="174"/>
  <c r="J30" i="174"/>
  <c r="J29" i="174"/>
  <c r="J28" i="174"/>
  <c r="J27" i="174"/>
  <c r="J26" i="174"/>
  <c r="J25" i="174"/>
  <c r="J24" i="174"/>
  <c r="J23" i="174"/>
  <c r="J22" i="174"/>
  <c r="J21" i="174"/>
  <c r="J20" i="174"/>
  <c r="J19" i="174"/>
  <c r="J18" i="174"/>
  <c r="J17" i="174"/>
  <c r="A127" i="3" l="1"/>
  <c r="A1353" i="27"/>
  <c r="A1352" i="27"/>
  <c r="A1351" i="27"/>
  <c r="C1350" i="27"/>
  <c r="B1350" i="27" s="1"/>
  <c r="C1349" i="27"/>
  <c r="C1348" i="27"/>
  <c r="C1347" i="27"/>
  <c r="B1347" i="27" s="1"/>
  <c r="C1346" i="27"/>
  <c r="B1346" i="27" s="1"/>
  <c r="C1345" i="27"/>
  <c r="B1345" i="27" s="1"/>
  <c r="G127" i="3"/>
  <c r="B1349" i="27" l="1"/>
  <c r="A1349" i="27" s="1"/>
  <c r="A1345" i="27"/>
  <c r="A1347" i="27"/>
  <c r="A1350" i="27"/>
  <c r="B1348" i="27"/>
  <c r="A1348" i="27" s="1"/>
  <c r="A1346" i="27"/>
  <c r="H127" i="3"/>
  <c r="J127" i="3"/>
  <c r="I127" i="3"/>
  <c r="F127" i="3" l="1"/>
  <c r="J51" i="237" l="1"/>
  <c r="J50" i="237"/>
  <c r="J49" i="237"/>
  <c r="J48" i="237"/>
  <c r="J47" i="237"/>
  <c r="J46" i="237"/>
  <c r="J45" i="237"/>
  <c r="J44" i="237"/>
  <c r="J43" i="237"/>
  <c r="J42" i="237"/>
  <c r="J41" i="237"/>
  <c r="J40" i="237"/>
  <c r="J39" i="237"/>
  <c r="J38" i="237"/>
  <c r="J37" i="237"/>
  <c r="J36" i="237"/>
  <c r="J35" i="237"/>
  <c r="J34" i="237"/>
  <c r="J33" i="237"/>
  <c r="J32" i="237"/>
  <c r="J31" i="237"/>
  <c r="J30" i="237"/>
  <c r="J29" i="237"/>
  <c r="J28" i="237"/>
  <c r="J27" i="237"/>
  <c r="J26" i="237"/>
  <c r="J25" i="237"/>
  <c r="J24" i="237"/>
  <c r="J23" i="237"/>
  <c r="J22" i="237"/>
  <c r="J21" i="237"/>
  <c r="J20" i="237"/>
  <c r="J19" i="237"/>
  <c r="J18" i="237"/>
  <c r="J17" i="237"/>
  <c r="J27" i="240" l="1"/>
  <c r="J26" i="240"/>
  <c r="J25" i="240"/>
  <c r="J24" i="240"/>
  <c r="J23" i="240"/>
  <c r="J22" i="240"/>
  <c r="J21" i="240"/>
  <c r="J20" i="240"/>
  <c r="J19" i="240"/>
  <c r="J18" i="240"/>
  <c r="J17" i="240"/>
  <c r="J51" i="240"/>
  <c r="J50" i="240"/>
  <c r="J49" i="240"/>
  <c r="J48" i="240"/>
  <c r="J47" i="240"/>
  <c r="J46" i="240"/>
  <c r="J45" i="240"/>
  <c r="J44" i="240"/>
  <c r="J43" i="240"/>
  <c r="J42" i="240"/>
  <c r="J41" i="240"/>
  <c r="J40" i="240"/>
  <c r="J39" i="240"/>
  <c r="J38" i="240"/>
  <c r="J37" i="240"/>
  <c r="J36" i="240"/>
  <c r="J35" i="240"/>
  <c r="J34" i="240"/>
  <c r="J33" i="240"/>
  <c r="J32" i="240"/>
  <c r="J31" i="240"/>
  <c r="J30" i="240"/>
  <c r="J29" i="240"/>
  <c r="J51" i="238"/>
  <c r="J50" i="238"/>
  <c r="J49" i="238"/>
  <c r="J48" i="238"/>
  <c r="J47" i="238"/>
  <c r="J46" i="238"/>
  <c r="J45" i="238"/>
  <c r="J44" i="238"/>
  <c r="J43" i="238"/>
  <c r="J42" i="238"/>
  <c r="J41" i="238"/>
  <c r="J40" i="238"/>
  <c r="J39" i="238"/>
  <c r="J38" i="238"/>
  <c r="J37" i="238"/>
  <c r="J36" i="238"/>
  <c r="J35" i="238"/>
  <c r="J34" i="238"/>
  <c r="J33" i="238"/>
  <c r="J32" i="238"/>
  <c r="J31" i="238"/>
  <c r="J30" i="238"/>
  <c r="J29" i="238"/>
  <c r="J28" i="238"/>
  <c r="J27" i="238"/>
  <c r="J26" i="238"/>
  <c r="J25" i="238"/>
  <c r="J24" i="238"/>
  <c r="J23" i="238"/>
  <c r="J22" i="238"/>
  <c r="J21" i="238"/>
  <c r="J20" i="238"/>
  <c r="J19" i="238"/>
  <c r="J18" i="238"/>
  <c r="J17" i="238"/>
  <c r="J51" i="236"/>
  <c r="J50" i="236"/>
  <c r="J49" i="236"/>
  <c r="J48" i="236"/>
  <c r="J47" i="236"/>
  <c r="J46" i="236"/>
  <c r="J45" i="236"/>
  <c r="J44" i="236"/>
  <c r="J43" i="236"/>
  <c r="J42" i="236"/>
  <c r="J41" i="236"/>
  <c r="J40" i="236"/>
  <c r="J39" i="236"/>
  <c r="J38" i="236"/>
  <c r="J37" i="236"/>
  <c r="J36" i="236"/>
  <c r="J35" i="236"/>
  <c r="J34" i="236"/>
  <c r="J33" i="236"/>
  <c r="J32" i="236"/>
  <c r="J31" i="236"/>
  <c r="J30" i="236"/>
  <c r="J29" i="236"/>
  <c r="J28" i="236"/>
  <c r="J27" i="236"/>
  <c r="J26" i="236"/>
  <c r="J25" i="236"/>
  <c r="J24" i="236"/>
  <c r="J23" i="236"/>
  <c r="J22" i="236"/>
  <c r="J21" i="236"/>
  <c r="J20" i="236"/>
  <c r="J19" i="236"/>
  <c r="J18" i="236"/>
  <c r="J17" i="236"/>
  <c r="J36" i="235"/>
  <c r="J35" i="235"/>
  <c r="J34" i="235"/>
  <c r="J33" i="235"/>
  <c r="J32" i="235"/>
  <c r="J31" i="235"/>
  <c r="J30" i="235"/>
  <c r="J29" i="235"/>
  <c r="J28" i="235"/>
  <c r="J27" i="235"/>
  <c r="J26" i="235"/>
  <c r="J25" i="235"/>
  <c r="J24" i="235"/>
  <c r="J23" i="235"/>
  <c r="J22" i="235"/>
  <c r="J21" i="235"/>
  <c r="J20" i="235"/>
  <c r="J19" i="235"/>
  <c r="J18" i="235"/>
  <c r="J17" i="235"/>
  <c r="J51" i="235"/>
  <c r="J50" i="235"/>
  <c r="J49" i="235"/>
  <c r="J48" i="235"/>
  <c r="J47" i="235"/>
  <c r="J46" i="235"/>
  <c r="J45" i="235"/>
  <c r="J44" i="235"/>
  <c r="J43" i="235"/>
  <c r="J42" i="235"/>
  <c r="J41" i="235"/>
  <c r="J40" i="235"/>
  <c r="J39" i="235"/>
  <c r="J38" i="235"/>
  <c r="J37" i="235"/>
  <c r="J51" i="234"/>
  <c r="J50" i="234"/>
  <c r="J49" i="234"/>
  <c r="J48" i="234"/>
  <c r="J47" i="234"/>
  <c r="J46" i="234"/>
  <c r="J45" i="234"/>
  <c r="J44" i="234"/>
  <c r="J43" i="234"/>
  <c r="J42" i="234"/>
  <c r="J41" i="234"/>
  <c r="J40" i="234"/>
  <c r="J39" i="234"/>
  <c r="J38" i="234"/>
  <c r="J37" i="234"/>
  <c r="J36" i="234"/>
  <c r="J35" i="234"/>
  <c r="J34" i="234"/>
  <c r="J33" i="234"/>
  <c r="J32" i="234"/>
  <c r="J31" i="234"/>
  <c r="J30" i="234"/>
  <c r="J29" i="234"/>
  <c r="J28" i="234"/>
  <c r="J27" i="234"/>
  <c r="J26" i="234"/>
  <c r="J25" i="234"/>
  <c r="J24" i="234"/>
  <c r="J23" i="234"/>
  <c r="J22" i="234"/>
  <c r="J21" i="234"/>
  <c r="J20" i="234"/>
  <c r="J19" i="234"/>
  <c r="J18" i="234"/>
  <c r="J17" i="234"/>
  <c r="J31" i="233"/>
  <c r="J30" i="233"/>
  <c r="J29" i="233"/>
  <c r="J28" i="233"/>
  <c r="J27" i="233"/>
  <c r="J26" i="233"/>
  <c r="J25" i="233"/>
  <c r="J24" i="233"/>
  <c r="J23" i="233"/>
  <c r="J22" i="233"/>
  <c r="J21" i="233"/>
  <c r="J20" i="233"/>
  <c r="J19" i="233"/>
  <c r="J18" i="233"/>
  <c r="J17" i="233"/>
  <c r="J51" i="233"/>
  <c r="J50" i="233"/>
  <c r="J49" i="233"/>
  <c r="J48" i="233"/>
  <c r="J47" i="233"/>
  <c r="J46" i="233"/>
  <c r="J45" i="233"/>
  <c r="J44" i="233"/>
  <c r="J43" i="233"/>
  <c r="J42" i="233"/>
  <c r="J41" i="233"/>
  <c r="J40" i="233"/>
  <c r="J39" i="233"/>
  <c r="J38" i="233"/>
  <c r="J37" i="233"/>
  <c r="J36" i="233"/>
  <c r="J35" i="233"/>
  <c r="J34" i="233"/>
  <c r="J33" i="233"/>
  <c r="J32" i="233"/>
  <c r="J51" i="232"/>
  <c r="J50" i="232"/>
  <c r="J49" i="232"/>
  <c r="J48" i="232"/>
  <c r="J47" i="232"/>
  <c r="J46" i="232"/>
  <c r="J45" i="232"/>
  <c r="J44" i="232"/>
  <c r="J43" i="232"/>
  <c r="J42" i="232"/>
  <c r="J41" i="232"/>
  <c r="J40" i="232"/>
  <c r="J39" i="232"/>
  <c r="J38" i="232"/>
  <c r="J37" i="232"/>
  <c r="J36" i="232"/>
  <c r="J35" i="232"/>
  <c r="J34" i="232"/>
  <c r="J33" i="232"/>
  <c r="J32" i="232"/>
  <c r="J31" i="232"/>
  <c r="J30" i="232"/>
  <c r="J29" i="232"/>
  <c r="J28" i="232"/>
  <c r="J27" i="232"/>
  <c r="J26" i="232"/>
  <c r="J25" i="232"/>
  <c r="J24" i="232"/>
  <c r="J23" i="232"/>
  <c r="J22" i="232"/>
  <c r="J21" i="232"/>
  <c r="J20" i="232"/>
  <c r="J19" i="232"/>
  <c r="J18" i="232"/>
  <c r="J17" i="232"/>
  <c r="B19" i="231"/>
  <c r="J51" i="231"/>
  <c r="J50" i="231"/>
  <c r="J49" i="231"/>
  <c r="J48" i="231"/>
  <c r="J47" i="231"/>
  <c r="J46" i="231"/>
  <c r="J45" i="231"/>
  <c r="J44" i="231"/>
  <c r="J43" i="231"/>
  <c r="J42" i="231"/>
  <c r="J41" i="231"/>
  <c r="J40" i="231"/>
  <c r="J39" i="231"/>
  <c r="J38" i="231"/>
  <c r="J37" i="231"/>
  <c r="J36" i="231"/>
  <c r="J35" i="231"/>
  <c r="J34" i="231"/>
  <c r="J33" i="231"/>
  <c r="J32" i="231"/>
  <c r="J31" i="231"/>
  <c r="J30" i="231"/>
  <c r="J29" i="231"/>
  <c r="J28" i="231"/>
  <c r="J27" i="231"/>
  <c r="J26" i="231"/>
  <c r="J25" i="231"/>
  <c r="J24" i="231"/>
  <c r="J23" i="231"/>
  <c r="J22" i="231"/>
  <c r="J21" i="231"/>
  <c r="J20" i="231"/>
  <c r="J19" i="231"/>
  <c r="J18" i="231"/>
  <c r="J17" i="231"/>
  <c r="J18" i="222"/>
  <c r="J19" i="222"/>
  <c r="J20" i="222"/>
  <c r="J21" i="222"/>
  <c r="J22" i="222"/>
  <c r="J23" i="222"/>
  <c r="J24" i="222"/>
  <c r="J25" i="222"/>
  <c r="J26" i="222"/>
  <c r="J27" i="222"/>
  <c r="J28" i="222"/>
  <c r="J29" i="222"/>
  <c r="J30" i="222"/>
  <c r="J31" i="222"/>
  <c r="J32" i="222"/>
  <c r="J33" i="222"/>
  <c r="J34" i="222"/>
  <c r="J35" i="222"/>
  <c r="J36" i="222"/>
  <c r="J37" i="222"/>
  <c r="J38" i="222"/>
  <c r="J39" i="222"/>
  <c r="J40" i="222"/>
  <c r="J41" i="222"/>
  <c r="J42" i="222"/>
  <c r="J43" i="222"/>
  <c r="J44" i="222"/>
  <c r="J45" i="222"/>
  <c r="J46" i="222"/>
  <c r="J47" i="222"/>
  <c r="J48" i="222"/>
  <c r="J49" i="222"/>
  <c r="J50" i="222"/>
  <c r="J51" i="222"/>
  <c r="J51" i="230"/>
  <c r="J50" i="230"/>
  <c r="J49" i="230"/>
  <c r="J48" i="230"/>
  <c r="J47" i="230"/>
  <c r="J46" i="230"/>
  <c r="J45" i="230"/>
  <c r="J44" i="230"/>
  <c r="J43" i="230"/>
  <c r="J42" i="230"/>
  <c r="J41" i="230"/>
  <c r="J40" i="230"/>
  <c r="J39" i="230"/>
  <c r="J38" i="230"/>
  <c r="J37" i="230"/>
  <c r="J36" i="230"/>
  <c r="J35" i="230"/>
  <c r="J34" i="230"/>
  <c r="J33" i="230"/>
  <c r="J32" i="230"/>
  <c r="J31" i="230"/>
  <c r="J30" i="230"/>
  <c r="J29" i="230"/>
  <c r="J28" i="230"/>
  <c r="J27" i="230"/>
  <c r="J26" i="230"/>
  <c r="J25" i="230"/>
  <c r="J24" i="230"/>
  <c r="J23" i="230"/>
  <c r="J22" i="230"/>
  <c r="J21" i="230"/>
  <c r="J20" i="230"/>
  <c r="J19" i="230"/>
  <c r="J18" i="230"/>
  <c r="J17" i="230"/>
  <c r="J25" i="229"/>
  <c r="J24" i="229"/>
  <c r="J23" i="229"/>
  <c r="J22" i="229"/>
  <c r="J21" i="229"/>
  <c r="J20" i="229"/>
  <c r="J19" i="229"/>
  <c r="J18" i="229"/>
  <c r="J17" i="229"/>
  <c r="J51" i="229"/>
  <c r="J50" i="229"/>
  <c r="J49" i="229"/>
  <c r="J48" i="229"/>
  <c r="J47" i="229"/>
  <c r="J46" i="229"/>
  <c r="J45" i="229"/>
  <c r="J44" i="229"/>
  <c r="J43" i="229"/>
  <c r="J42" i="229"/>
  <c r="J41" i="229"/>
  <c r="J40" i="229"/>
  <c r="J39" i="229"/>
  <c r="J38" i="229"/>
  <c r="J37" i="229"/>
  <c r="J36" i="229"/>
  <c r="J35" i="229"/>
  <c r="J34" i="229"/>
  <c r="J33" i="229"/>
  <c r="J32" i="229"/>
  <c r="J31" i="229"/>
  <c r="J30" i="229"/>
  <c r="J29" i="229"/>
  <c r="J28" i="229"/>
  <c r="J27" i="229"/>
  <c r="J26" i="229"/>
  <c r="J25" i="228"/>
  <c r="J24" i="228"/>
  <c r="J23" i="228"/>
  <c r="J22" i="228"/>
  <c r="J21" i="228"/>
  <c r="J20" i="228"/>
  <c r="J19" i="228"/>
  <c r="J18" i="228"/>
  <c r="J17" i="228"/>
  <c r="J51" i="228"/>
  <c r="J50" i="228"/>
  <c r="J49" i="228"/>
  <c r="J48" i="228"/>
  <c r="J47" i="228"/>
  <c r="J46" i="228"/>
  <c r="J45" i="228"/>
  <c r="J44" i="228"/>
  <c r="J43" i="228"/>
  <c r="J42" i="228"/>
  <c r="J41" i="228"/>
  <c r="J40" i="228"/>
  <c r="J39" i="228"/>
  <c r="J38" i="228"/>
  <c r="J37" i="228"/>
  <c r="J36" i="228"/>
  <c r="J35" i="228"/>
  <c r="J34" i="228"/>
  <c r="J33" i="228"/>
  <c r="J32" i="228"/>
  <c r="J31" i="228"/>
  <c r="J30" i="228"/>
  <c r="J29" i="228"/>
  <c r="J28" i="228"/>
  <c r="J27" i="228"/>
  <c r="J26" i="228"/>
  <c r="J51" i="227"/>
  <c r="J50" i="227"/>
  <c r="J49" i="227"/>
  <c r="J48" i="227"/>
  <c r="J47" i="227"/>
  <c r="J46" i="227"/>
  <c r="J45" i="227"/>
  <c r="J44" i="227"/>
  <c r="J43" i="227"/>
  <c r="J42" i="227"/>
  <c r="J41" i="227"/>
  <c r="J40" i="227"/>
  <c r="J39" i="227"/>
  <c r="J38" i="227"/>
  <c r="J37" i="227"/>
  <c r="J36" i="227"/>
  <c r="J35" i="227"/>
  <c r="J34" i="227"/>
  <c r="J33" i="227"/>
  <c r="J32" i="227"/>
  <c r="J31" i="227"/>
  <c r="J30" i="227"/>
  <c r="J29" i="227"/>
  <c r="J28" i="227"/>
  <c r="J27" i="227"/>
  <c r="J26" i="227"/>
  <c r="J25" i="227"/>
  <c r="J24" i="227"/>
  <c r="J23" i="227"/>
  <c r="J22" i="227"/>
  <c r="J21" i="227"/>
  <c r="J20" i="227"/>
  <c r="J19" i="227"/>
  <c r="J18" i="227"/>
  <c r="J17" i="227"/>
  <c r="J51" i="226"/>
  <c r="J50" i="226"/>
  <c r="J49" i="226"/>
  <c r="J48" i="226"/>
  <c r="J47" i="226"/>
  <c r="J46" i="226"/>
  <c r="J45" i="226"/>
  <c r="J44" i="226"/>
  <c r="J43" i="226"/>
  <c r="J42" i="226"/>
  <c r="J41" i="226"/>
  <c r="J40" i="226"/>
  <c r="J39" i="226"/>
  <c r="J38" i="226"/>
  <c r="J37" i="226"/>
  <c r="J36" i="226"/>
  <c r="J35" i="226"/>
  <c r="J34" i="226"/>
  <c r="J33" i="226"/>
  <c r="J32" i="226"/>
  <c r="J31" i="226"/>
  <c r="J30" i="226"/>
  <c r="J29" i="226"/>
  <c r="J28" i="226"/>
  <c r="J27" i="226"/>
  <c r="J26" i="226"/>
  <c r="J25" i="226"/>
  <c r="J24" i="226"/>
  <c r="J23" i="226"/>
  <c r="J22" i="226"/>
  <c r="J21" i="226"/>
  <c r="J20" i="226"/>
  <c r="J19" i="226"/>
  <c r="J18" i="226"/>
  <c r="J17" i="226"/>
  <c r="J51" i="225"/>
  <c r="J50" i="225"/>
  <c r="J49" i="225"/>
  <c r="J48" i="225"/>
  <c r="J47" i="225"/>
  <c r="J46" i="225"/>
  <c r="J45" i="225"/>
  <c r="J44" i="225"/>
  <c r="J43" i="225"/>
  <c r="J42" i="225"/>
  <c r="J41" i="225"/>
  <c r="J40" i="225"/>
  <c r="J39" i="225"/>
  <c r="J38" i="225"/>
  <c r="J37" i="225"/>
  <c r="J36" i="225"/>
  <c r="J35" i="225"/>
  <c r="J34" i="225"/>
  <c r="J33" i="225"/>
  <c r="J32" i="225"/>
  <c r="J31" i="225"/>
  <c r="J30" i="225"/>
  <c r="J29" i="225"/>
  <c r="J28" i="225"/>
  <c r="J27" i="225"/>
  <c r="J26" i="225"/>
  <c r="J25" i="225"/>
  <c r="J24" i="225"/>
  <c r="J23" i="225"/>
  <c r="J22" i="225"/>
  <c r="J21" i="225"/>
  <c r="J20" i="225"/>
  <c r="J19" i="225"/>
  <c r="J18" i="225"/>
  <c r="J17" i="225"/>
  <c r="J51" i="224"/>
  <c r="J50" i="224"/>
  <c r="J49" i="224"/>
  <c r="J48" i="224"/>
  <c r="J47" i="224"/>
  <c r="J46" i="224"/>
  <c r="J45" i="224"/>
  <c r="J44" i="224"/>
  <c r="J43" i="224"/>
  <c r="J42" i="224"/>
  <c r="J41" i="224"/>
  <c r="J40" i="224"/>
  <c r="J39" i="224"/>
  <c r="J38" i="224"/>
  <c r="J37" i="224"/>
  <c r="J36" i="224"/>
  <c r="J35" i="224"/>
  <c r="J34" i="224"/>
  <c r="J33" i="224"/>
  <c r="J32" i="224"/>
  <c r="J31" i="224"/>
  <c r="J30" i="224"/>
  <c r="J29" i="224"/>
  <c r="J28" i="224"/>
  <c r="J27" i="224"/>
  <c r="J26" i="224"/>
  <c r="J25" i="224"/>
  <c r="J24" i="224"/>
  <c r="J23" i="224"/>
  <c r="J22" i="224"/>
  <c r="J21" i="224"/>
  <c r="J20" i="224"/>
  <c r="J19" i="224"/>
  <c r="J18" i="224"/>
  <c r="J17" i="224"/>
  <c r="J25" i="223"/>
  <c r="J24" i="223"/>
  <c r="J23" i="223"/>
  <c r="J22" i="223"/>
  <c r="J21" i="223"/>
  <c r="J20" i="223"/>
  <c r="J19" i="223"/>
  <c r="J18" i="223"/>
  <c r="J17" i="223"/>
  <c r="J51" i="223"/>
  <c r="J50" i="223"/>
  <c r="J49" i="223"/>
  <c r="J48" i="223"/>
  <c r="J47" i="223"/>
  <c r="J46" i="223"/>
  <c r="J45" i="223"/>
  <c r="J44" i="223"/>
  <c r="J43" i="223"/>
  <c r="J42" i="223"/>
  <c r="J41" i="223"/>
  <c r="J40" i="223"/>
  <c r="J39" i="223"/>
  <c r="J38" i="223"/>
  <c r="J37" i="223"/>
  <c r="J36" i="223"/>
  <c r="J35" i="223"/>
  <c r="J34" i="223"/>
  <c r="J33" i="223"/>
  <c r="J32" i="223"/>
  <c r="J31" i="223"/>
  <c r="J30" i="223"/>
  <c r="J29" i="223"/>
  <c r="J28" i="223"/>
  <c r="J27" i="223"/>
  <c r="J26" i="223"/>
  <c r="J51" i="221"/>
  <c r="J50" i="221"/>
  <c r="J49" i="221"/>
  <c r="J48" i="221"/>
  <c r="J47" i="221"/>
  <c r="J46" i="221"/>
  <c r="J45" i="221"/>
  <c r="J44" i="221"/>
  <c r="J43" i="221"/>
  <c r="J42" i="221"/>
  <c r="J41" i="221"/>
  <c r="J40" i="221"/>
  <c r="J39" i="221"/>
  <c r="J38" i="221"/>
  <c r="J37" i="221"/>
  <c r="J36" i="221"/>
  <c r="J35" i="221"/>
  <c r="J34" i="221"/>
  <c r="J33" i="221"/>
  <c r="J32" i="221"/>
  <c r="J31" i="221"/>
  <c r="J30" i="221"/>
  <c r="J29" i="221"/>
  <c r="J28" i="221"/>
  <c r="J27" i="221"/>
  <c r="J26" i="221"/>
  <c r="J25" i="221"/>
  <c r="J24" i="221"/>
  <c r="J23" i="221"/>
  <c r="J22" i="221"/>
  <c r="J21" i="221"/>
  <c r="J20" i="221"/>
  <c r="J19" i="221"/>
  <c r="J18" i="221"/>
  <c r="J17" i="221"/>
  <c r="J51" i="220"/>
  <c r="J50" i="220"/>
  <c r="J49" i="220"/>
  <c r="J48" i="220"/>
  <c r="J47" i="220"/>
  <c r="J46" i="220"/>
  <c r="J45" i="220"/>
  <c r="J44" i="220"/>
  <c r="J43" i="220"/>
  <c r="J42" i="220"/>
  <c r="J41" i="220"/>
  <c r="J40" i="220"/>
  <c r="J39" i="220"/>
  <c r="J38" i="220"/>
  <c r="J37" i="220"/>
  <c r="J36" i="220"/>
  <c r="J35" i="220"/>
  <c r="J34" i="220"/>
  <c r="J33" i="220"/>
  <c r="J32" i="220"/>
  <c r="J31" i="220"/>
  <c r="J30" i="220"/>
  <c r="J29" i="220"/>
  <c r="J28" i="220"/>
  <c r="J27" i="220"/>
  <c r="J26" i="220"/>
  <c r="J25" i="220"/>
  <c r="J24" i="220"/>
  <c r="J23" i="220"/>
  <c r="J22" i="220"/>
  <c r="J21" i="220"/>
  <c r="J20" i="220"/>
  <c r="J19" i="220"/>
  <c r="J18" i="220"/>
  <c r="J17" i="220"/>
  <c r="J51" i="219"/>
  <c r="J50" i="219"/>
  <c r="J49" i="219"/>
  <c r="J48" i="219"/>
  <c r="J47" i="219"/>
  <c r="J46" i="219"/>
  <c r="J45" i="219"/>
  <c r="J44" i="219"/>
  <c r="J43" i="219"/>
  <c r="J42" i="219"/>
  <c r="J41" i="219"/>
  <c r="J40" i="219"/>
  <c r="J39" i="219"/>
  <c r="J38" i="219"/>
  <c r="J37" i="219"/>
  <c r="J36" i="219"/>
  <c r="J35" i="219"/>
  <c r="J34" i="219"/>
  <c r="J33" i="219"/>
  <c r="J32" i="219"/>
  <c r="J31" i="219"/>
  <c r="J30" i="219"/>
  <c r="J29" i="219"/>
  <c r="J28" i="219"/>
  <c r="J27" i="219"/>
  <c r="J26" i="219"/>
  <c r="J25" i="219"/>
  <c r="J24" i="219"/>
  <c r="J23" i="219"/>
  <c r="J22" i="219"/>
  <c r="J21" i="219"/>
  <c r="J20" i="219"/>
  <c r="J19" i="219"/>
  <c r="J18" i="219"/>
  <c r="J17" i="219"/>
  <c r="J51" i="218"/>
  <c r="J50" i="218"/>
  <c r="J49" i="218"/>
  <c r="J48" i="218"/>
  <c r="J47" i="218"/>
  <c r="J46" i="218"/>
  <c r="J45" i="218"/>
  <c r="J44" i="218"/>
  <c r="J43" i="218"/>
  <c r="J42" i="218"/>
  <c r="J41" i="218"/>
  <c r="J40" i="218"/>
  <c r="J39" i="218"/>
  <c r="J38" i="218"/>
  <c r="J37" i="218"/>
  <c r="J36" i="218"/>
  <c r="J35" i="218"/>
  <c r="J34" i="218"/>
  <c r="J33" i="218"/>
  <c r="J32" i="218"/>
  <c r="J31" i="218"/>
  <c r="J30" i="218"/>
  <c r="J29" i="218"/>
  <c r="J28" i="218"/>
  <c r="J27" i="218"/>
  <c r="J25" i="218"/>
  <c r="J24" i="218"/>
  <c r="J23" i="218"/>
  <c r="J22" i="218"/>
  <c r="J21" i="218"/>
  <c r="J20" i="218"/>
  <c r="J19" i="218"/>
  <c r="J18" i="218"/>
  <c r="J17" i="218"/>
  <c r="B19" i="218"/>
  <c r="J51" i="217"/>
  <c r="J50" i="217"/>
  <c r="J49" i="217"/>
  <c r="J48" i="217"/>
  <c r="J47" i="217"/>
  <c r="J46" i="217"/>
  <c r="J45" i="217"/>
  <c r="J44" i="217"/>
  <c r="J43" i="217"/>
  <c r="J42" i="217"/>
  <c r="J41" i="217"/>
  <c r="J40" i="217"/>
  <c r="J39" i="217"/>
  <c r="J38" i="217"/>
  <c r="J37" i="217"/>
  <c r="J36" i="217"/>
  <c r="J35" i="217"/>
  <c r="J34" i="217"/>
  <c r="J33" i="217"/>
  <c r="J32" i="217"/>
  <c r="J31" i="217"/>
  <c r="J30" i="217"/>
  <c r="J29" i="217"/>
  <c r="J28" i="217"/>
  <c r="J27" i="217"/>
  <c r="J26" i="217"/>
  <c r="J25" i="217"/>
  <c r="J24" i="217"/>
  <c r="J23" i="217"/>
  <c r="J22" i="217"/>
  <c r="J21" i="217"/>
  <c r="J20" i="217"/>
  <c r="J19" i="217"/>
  <c r="J18" i="217"/>
  <c r="J17" i="217"/>
  <c r="J51" i="214"/>
  <c r="J50" i="214"/>
  <c r="J49" i="214"/>
  <c r="J48" i="214"/>
  <c r="J47" i="214"/>
  <c r="J46" i="214"/>
  <c r="J45" i="214"/>
  <c r="J44" i="214"/>
  <c r="J43" i="214"/>
  <c r="J42" i="214"/>
  <c r="J41" i="214"/>
  <c r="J40" i="214"/>
  <c r="J39" i="214"/>
  <c r="J38" i="214"/>
  <c r="J37" i="214"/>
  <c r="J36" i="214"/>
  <c r="J35" i="214"/>
  <c r="J34" i="214"/>
  <c r="J33" i="214"/>
  <c r="J32" i="214"/>
  <c r="J31" i="214"/>
  <c r="J30" i="214"/>
  <c r="J29" i="214"/>
  <c r="J28" i="214"/>
  <c r="J27" i="214"/>
  <c r="J26" i="214"/>
  <c r="J25" i="214"/>
  <c r="J24" i="214"/>
  <c r="J23" i="214"/>
  <c r="J22" i="214"/>
  <c r="J21" i="214"/>
  <c r="J20" i="214"/>
  <c r="J19" i="214"/>
  <c r="J18" i="214"/>
  <c r="J17" i="214"/>
  <c r="J51" i="216"/>
  <c r="J50" i="216"/>
  <c r="J49" i="216"/>
  <c r="J48" i="216"/>
  <c r="J47" i="216"/>
  <c r="J46" i="216"/>
  <c r="J45" i="216"/>
  <c r="J44" i="216"/>
  <c r="J43" i="216"/>
  <c r="J42" i="216"/>
  <c r="J41" i="216"/>
  <c r="J40" i="216"/>
  <c r="J39" i="216"/>
  <c r="J38" i="216"/>
  <c r="J37" i="216"/>
  <c r="J36" i="216"/>
  <c r="J35" i="216"/>
  <c r="J34" i="216"/>
  <c r="J33" i="216"/>
  <c r="J32" i="216"/>
  <c r="J31" i="216"/>
  <c r="J30" i="216"/>
  <c r="J29" i="216"/>
  <c r="J28" i="216"/>
  <c r="J27" i="216"/>
  <c r="J26" i="216"/>
  <c r="J25" i="216"/>
  <c r="J24" i="216"/>
  <c r="J23" i="216"/>
  <c r="J22" i="216"/>
  <c r="J21" i="216"/>
  <c r="J20" i="216"/>
  <c r="J19" i="216"/>
  <c r="J18" i="216"/>
  <c r="J17" i="216"/>
  <c r="J33" i="215"/>
  <c r="J32" i="215"/>
  <c r="J31" i="215"/>
  <c r="J30" i="215"/>
  <c r="J29" i="215"/>
  <c r="J28" i="215"/>
  <c r="J27" i="215"/>
  <c r="J26" i="215"/>
  <c r="J25" i="215"/>
  <c r="J24" i="215"/>
  <c r="J23" i="215"/>
  <c r="J22" i="215"/>
  <c r="J21" i="215"/>
  <c r="J20" i="215"/>
  <c r="J19" i="215"/>
  <c r="J18" i="215"/>
  <c r="J17" i="215"/>
  <c r="J51" i="215"/>
  <c r="J50" i="215"/>
  <c r="J49" i="215"/>
  <c r="J48" i="215"/>
  <c r="J47" i="215"/>
  <c r="J46" i="215"/>
  <c r="J45" i="215"/>
  <c r="J44" i="215"/>
  <c r="J43" i="215"/>
  <c r="J42" i="215"/>
  <c r="J41" i="215"/>
  <c r="J40" i="215"/>
  <c r="J39" i="215"/>
  <c r="J38" i="215"/>
  <c r="J37" i="215"/>
  <c r="J36" i="215"/>
  <c r="J35" i="215"/>
  <c r="J34" i="215"/>
  <c r="J21" i="213"/>
  <c r="J20" i="213"/>
  <c r="J19" i="213"/>
  <c r="J18" i="213"/>
  <c r="J17" i="213"/>
  <c r="J51" i="213"/>
  <c r="J50" i="213"/>
  <c r="J49" i="213"/>
  <c r="J48" i="213"/>
  <c r="J47" i="213"/>
  <c r="J46" i="213"/>
  <c r="J45" i="213"/>
  <c r="J44" i="213"/>
  <c r="J43" i="213"/>
  <c r="J42" i="213"/>
  <c r="J41" i="213"/>
  <c r="J40" i="213"/>
  <c r="J39" i="213"/>
  <c r="J38" i="213"/>
  <c r="J37" i="213"/>
  <c r="J36" i="213"/>
  <c r="J35" i="213"/>
  <c r="J34" i="213"/>
  <c r="J33" i="213"/>
  <c r="J32" i="213"/>
  <c r="J31" i="213"/>
  <c r="J30" i="213"/>
  <c r="J29" i="213"/>
  <c r="J28" i="213"/>
  <c r="J27" i="213"/>
  <c r="J26" i="213"/>
  <c r="J25" i="213"/>
  <c r="J24" i="213"/>
  <c r="J23" i="213"/>
  <c r="J22" i="213"/>
  <c r="B19" i="212"/>
  <c r="J51" i="211"/>
  <c r="J50" i="211"/>
  <c r="J49" i="211"/>
  <c r="J48" i="211"/>
  <c r="J47" i="211"/>
  <c r="J46" i="211"/>
  <c r="J45" i="211"/>
  <c r="J44" i="211"/>
  <c r="J43" i="211"/>
  <c r="J42" i="211"/>
  <c r="J41" i="211"/>
  <c r="J40" i="211"/>
  <c r="J39" i="211"/>
  <c r="J38" i="211"/>
  <c r="J37" i="211"/>
  <c r="J36" i="211"/>
  <c r="J35" i="211"/>
  <c r="J34" i="211"/>
  <c r="J33" i="211"/>
  <c r="J32" i="211"/>
  <c r="J31" i="211"/>
  <c r="J30" i="211"/>
  <c r="J29" i="211"/>
  <c r="J28" i="211"/>
  <c r="J27" i="211"/>
  <c r="J26" i="211"/>
  <c r="J25" i="211"/>
  <c r="J24" i="211"/>
  <c r="J23" i="211"/>
  <c r="J22" i="211"/>
  <c r="J21" i="211"/>
  <c r="J20" i="211"/>
  <c r="J19" i="211"/>
  <c r="J18" i="211"/>
  <c r="J17" i="211"/>
  <c r="J51" i="210"/>
  <c r="J50" i="210"/>
  <c r="J49" i="210"/>
  <c r="J48" i="210"/>
  <c r="J47" i="210"/>
  <c r="J46" i="210"/>
  <c r="J45" i="210"/>
  <c r="J44" i="210"/>
  <c r="J43" i="210"/>
  <c r="J42" i="210"/>
  <c r="J41" i="210"/>
  <c r="J40" i="210"/>
  <c r="J39" i="210"/>
  <c r="J38" i="210"/>
  <c r="J37" i="210"/>
  <c r="J36" i="210"/>
  <c r="J35" i="210"/>
  <c r="J34" i="210"/>
  <c r="J33" i="210"/>
  <c r="J32" i="210"/>
  <c r="J31" i="210"/>
  <c r="J30" i="210"/>
  <c r="J29" i="210"/>
  <c r="J28" i="210"/>
  <c r="J27" i="210"/>
  <c r="J26" i="210"/>
  <c r="J25" i="210"/>
  <c r="J24" i="210"/>
  <c r="J23" i="210"/>
  <c r="J22" i="210"/>
  <c r="J21" i="210"/>
  <c r="J20" i="210"/>
  <c r="J19" i="210"/>
  <c r="J18" i="210"/>
  <c r="J17" i="210"/>
  <c r="B19" i="209"/>
  <c r="J51" i="209"/>
  <c r="J50" i="209"/>
  <c r="J49" i="209"/>
  <c r="J48" i="209"/>
  <c r="J47" i="209"/>
  <c r="J46" i="209"/>
  <c r="J45" i="209"/>
  <c r="J44" i="209"/>
  <c r="J43" i="209"/>
  <c r="J42" i="209"/>
  <c r="J41" i="209"/>
  <c r="J40" i="209"/>
  <c r="J39" i="209"/>
  <c r="J38" i="209"/>
  <c r="J37" i="209"/>
  <c r="J36" i="209"/>
  <c r="J35" i="209"/>
  <c r="J34" i="209"/>
  <c r="J33" i="209"/>
  <c r="J32" i="209"/>
  <c r="J31" i="209"/>
  <c r="J30" i="209"/>
  <c r="J29" i="209"/>
  <c r="J28" i="209"/>
  <c r="J27" i="209"/>
  <c r="J26" i="209"/>
  <c r="J25" i="209"/>
  <c r="J24" i="209"/>
  <c r="J23" i="209"/>
  <c r="J22" i="209"/>
  <c r="J21" i="209"/>
  <c r="J20" i="209"/>
  <c r="J19" i="209"/>
  <c r="J18" i="209"/>
  <c r="J17" i="209"/>
  <c r="J51" i="208"/>
  <c r="J50" i="208"/>
  <c r="J49" i="208"/>
  <c r="J48" i="208"/>
  <c r="J47" i="208"/>
  <c r="J46" i="208"/>
  <c r="J45" i="208"/>
  <c r="J44" i="208"/>
  <c r="J43" i="208"/>
  <c r="J42" i="208"/>
  <c r="J41" i="208"/>
  <c r="J40" i="208"/>
  <c r="J39" i="208"/>
  <c r="J38" i="208"/>
  <c r="J37" i="208"/>
  <c r="J36" i="208"/>
  <c r="J35" i="208"/>
  <c r="J34" i="208"/>
  <c r="J33" i="208"/>
  <c r="J32" i="208"/>
  <c r="J31" i="208"/>
  <c r="J30" i="208"/>
  <c r="J29" i="208"/>
  <c r="J28" i="208"/>
  <c r="J27" i="208"/>
  <c r="J26" i="208"/>
  <c r="J25" i="208"/>
  <c r="J24" i="208"/>
  <c r="J23" i="208"/>
  <c r="J22" i="208"/>
  <c r="J21" i="208"/>
  <c r="J20" i="208"/>
  <c r="J19" i="208"/>
  <c r="J18" i="208"/>
  <c r="J17" i="208"/>
  <c r="J51" i="207"/>
  <c r="J50" i="207"/>
  <c r="J49" i="207"/>
  <c r="J48" i="207"/>
  <c r="J47" i="207"/>
  <c r="J46" i="207"/>
  <c r="J45" i="207"/>
  <c r="J44" i="207"/>
  <c r="J43" i="207"/>
  <c r="J42" i="207"/>
  <c r="J41" i="207"/>
  <c r="J40" i="207"/>
  <c r="J39" i="207"/>
  <c r="J38" i="207"/>
  <c r="J37" i="207"/>
  <c r="J36" i="207"/>
  <c r="J35" i="207"/>
  <c r="J34" i="207"/>
  <c r="J33" i="207"/>
  <c r="J32" i="207"/>
  <c r="J31" i="207"/>
  <c r="J30" i="207"/>
  <c r="J29" i="207"/>
  <c r="J28" i="207"/>
  <c r="J27" i="207"/>
  <c r="J26" i="207"/>
  <c r="J25" i="207"/>
  <c r="J24" i="207"/>
  <c r="J23" i="207"/>
  <c r="J22" i="207"/>
  <c r="J21" i="207"/>
  <c r="J20" i="207"/>
  <c r="J19" i="207"/>
  <c r="J18" i="207"/>
  <c r="J17" i="207"/>
  <c r="J51" i="206"/>
  <c r="J50" i="206"/>
  <c r="J49" i="206"/>
  <c r="J48" i="206"/>
  <c r="J47" i="206"/>
  <c r="J46" i="206"/>
  <c r="J45" i="206"/>
  <c r="J44" i="206"/>
  <c r="J43" i="206"/>
  <c r="J42" i="206"/>
  <c r="J41" i="206"/>
  <c r="J40" i="206"/>
  <c r="J39" i="206"/>
  <c r="J38" i="206"/>
  <c r="J37" i="206"/>
  <c r="J36" i="206"/>
  <c r="J35" i="206"/>
  <c r="J34" i="206"/>
  <c r="J33" i="206"/>
  <c r="J32" i="206"/>
  <c r="J31" i="206"/>
  <c r="J30" i="206"/>
  <c r="J29" i="206"/>
  <c r="J28" i="206"/>
  <c r="J27" i="206"/>
  <c r="J26" i="206"/>
  <c r="J25" i="206"/>
  <c r="J24" i="206"/>
  <c r="J23" i="206"/>
  <c r="J22" i="206"/>
  <c r="J21" i="206"/>
  <c r="J20" i="206"/>
  <c r="J19" i="206"/>
  <c r="J18" i="206"/>
  <c r="J17" i="206"/>
  <c r="J51" i="205"/>
  <c r="J50" i="205"/>
  <c r="J49" i="205"/>
  <c r="J48" i="205"/>
  <c r="J47" i="205"/>
  <c r="J46" i="205"/>
  <c r="J45" i="205"/>
  <c r="J44" i="205"/>
  <c r="J43" i="205"/>
  <c r="J42" i="205"/>
  <c r="J41" i="205"/>
  <c r="J40" i="205"/>
  <c r="J39" i="205"/>
  <c r="J38" i="205"/>
  <c r="J37" i="205"/>
  <c r="J36" i="205"/>
  <c r="J35" i="205"/>
  <c r="J34" i="205"/>
  <c r="J33" i="205"/>
  <c r="J32" i="205"/>
  <c r="J31" i="205"/>
  <c r="J30" i="205"/>
  <c r="J29" i="205"/>
  <c r="J28" i="205"/>
  <c r="J27" i="205"/>
  <c r="J26" i="205"/>
  <c r="J25" i="205"/>
  <c r="J24" i="205"/>
  <c r="J23" i="205"/>
  <c r="J22" i="205"/>
  <c r="J21" i="205"/>
  <c r="J20" i="205"/>
  <c r="J19" i="205"/>
  <c r="J18" i="205"/>
  <c r="J17" i="205"/>
  <c r="J51" i="204"/>
  <c r="J50" i="204"/>
  <c r="J49" i="204"/>
  <c r="J48" i="204"/>
  <c r="J47" i="204"/>
  <c r="J46" i="204"/>
  <c r="J45" i="204"/>
  <c r="J44" i="204"/>
  <c r="J43" i="204"/>
  <c r="J42" i="204"/>
  <c r="J41" i="204"/>
  <c r="J40" i="204"/>
  <c r="J39" i="204"/>
  <c r="J38" i="204"/>
  <c r="J37" i="204"/>
  <c r="J36" i="204"/>
  <c r="J35" i="204"/>
  <c r="J34" i="204"/>
  <c r="J33" i="204"/>
  <c r="J32" i="204"/>
  <c r="J31" i="204"/>
  <c r="J30" i="204"/>
  <c r="J29" i="204"/>
  <c r="J28" i="204"/>
  <c r="J27" i="204"/>
  <c r="J26" i="204"/>
  <c r="J25" i="204"/>
  <c r="J24" i="204"/>
  <c r="J23" i="204"/>
  <c r="J22" i="204"/>
  <c r="J21" i="204"/>
  <c r="J20" i="204"/>
  <c r="J19" i="204"/>
  <c r="J18" i="204"/>
  <c r="J17" i="204"/>
  <c r="J29" i="203"/>
  <c r="J28" i="203"/>
  <c r="J27" i="203"/>
  <c r="J26" i="203"/>
  <c r="J25" i="203"/>
  <c r="J24" i="203"/>
  <c r="J23" i="203"/>
  <c r="J22" i="203"/>
  <c r="J21" i="203"/>
  <c r="J20" i="203"/>
  <c r="J19" i="203"/>
  <c r="J18" i="203"/>
  <c r="J17" i="203"/>
  <c r="J51" i="203"/>
  <c r="J50" i="203"/>
  <c r="J49" i="203"/>
  <c r="J48" i="203"/>
  <c r="J47" i="203"/>
  <c r="J46" i="203"/>
  <c r="J45" i="203"/>
  <c r="J44" i="203"/>
  <c r="J43" i="203"/>
  <c r="J42" i="203"/>
  <c r="J41" i="203"/>
  <c r="J40" i="203"/>
  <c r="J39" i="203"/>
  <c r="J38" i="203"/>
  <c r="J37" i="203"/>
  <c r="J36" i="203"/>
  <c r="J35" i="203"/>
  <c r="J34" i="203"/>
  <c r="J33" i="203"/>
  <c r="J32" i="203"/>
  <c r="J31" i="203"/>
  <c r="J30" i="203"/>
  <c r="J23" i="202"/>
  <c r="J22" i="202"/>
  <c r="J21" i="202"/>
  <c r="J20" i="202"/>
  <c r="J19" i="202"/>
  <c r="J18" i="202"/>
  <c r="J17" i="202"/>
  <c r="J51" i="202"/>
  <c r="J50" i="202"/>
  <c r="J49" i="202"/>
  <c r="J48" i="202"/>
  <c r="J47" i="202"/>
  <c r="J46" i="202"/>
  <c r="J45" i="202"/>
  <c r="J44" i="202"/>
  <c r="J43" i="202"/>
  <c r="J42" i="202"/>
  <c r="J41" i="202"/>
  <c r="J40" i="202"/>
  <c r="J39" i="202"/>
  <c r="J38" i="202"/>
  <c r="J37" i="202"/>
  <c r="J36" i="202"/>
  <c r="J35" i="202"/>
  <c r="J34" i="202"/>
  <c r="J33" i="202"/>
  <c r="J32" i="202"/>
  <c r="J31" i="202"/>
  <c r="J30" i="202"/>
  <c r="J29" i="202"/>
  <c r="J28" i="202"/>
  <c r="J27" i="202"/>
  <c r="J26" i="202"/>
  <c r="J25" i="202"/>
  <c r="J24" i="202"/>
  <c r="J51" i="201"/>
  <c r="J50" i="201"/>
  <c r="J49" i="201"/>
  <c r="J48" i="201"/>
  <c r="J47" i="201"/>
  <c r="J46" i="201"/>
  <c r="J45" i="201"/>
  <c r="J44" i="201"/>
  <c r="J43" i="201"/>
  <c r="J42" i="201"/>
  <c r="J41" i="201"/>
  <c r="J40" i="201"/>
  <c r="J39" i="201"/>
  <c r="J38" i="201"/>
  <c r="J37" i="201"/>
  <c r="J36" i="201"/>
  <c r="J35" i="201"/>
  <c r="J34" i="201"/>
  <c r="J33" i="201"/>
  <c r="J32" i="201"/>
  <c r="J31" i="201"/>
  <c r="J30" i="201"/>
  <c r="J29" i="201"/>
  <c r="J28" i="201"/>
  <c r="J27" i="201"/>
  <c r="J26" i="201"/>
  <c r="J25" i="201"/>
  <c r="J24" i="201"/>
  <c r="J23" i="201"/>
  <c r="J22" i="201"/>
  <c r="J21" i="201"/>
  <c r="J20" i="201"/>
  <c r="J19" i="201"/>
  <c r="J18" i="201"/>
  <c r="J17" i="201"/>
  <c r="J51" i="200"/>
  <c r="J50" i="200"/>
  <c r="J49" i="200"/>
  <c r="J48" i="200"/>
  <c r="J47" i="200"/>
  <c r="J46" i="200"/>
  <c r="J45" i="200"/>
  <c r="J44" i="200"/>
  <c r="J43" i="200"/>
  <c r="J42" i="200"/>
  <c r="J41" i="200"/>
  <c r="J40" i="200"/>
  <c r="J39" i="200"/>
  <c r="J38" i="200"/>
  <c r="J37" i="200"/>
  <c r="J36" i="200"/>
  <c r="J35" i="200"/>
  <c r="J34" i="200"/>
  <c r="J33" i="200"/>
  <c r="J32" i="200"/>
  <c r="J31" i="200"/>
  <c r="J30" i="200"/>
  <c r="J29" i="200"/>
  <c r="J28" i="200"/>
  <c r="J27" i="200"/>
  <c r="J26" i="200"/>
  <c r="J25" i="200"/>
  <c r="J24" i="200"/>
  <c r="J23" i="200"/>
  <c r="J22" i="200"/>
  <c r="J21" i="200"/>
  <c r="J20" i="200"/>
  <c r="J19" i="200"/>
  <c r="J18" i="200"/>
  <c r="J17" i="200"/>
  <c r="J51" i="199"/>
  <c r="J50" i="199"/>
  <c r="J49" i="199"/>
  <c r="J48" i="199"/>
  <c r="J47" i="199"/>
  <c r="J46" i="199"/>
  <c r="J45" i="199"/>
  <c r="J44" i="199"/>
  <c r="J43" i="199"/>
  <c r="J42" i="199"/>
  <c r="J41" i="199"/>
  <c r="J40" i="199"/>
  <c r="J39" i="199"/>
  <c r="J38" i="199"/>
  <c r="J37" i="199"/>
  <c r="J36" i="199"/>
  <c r="J35" i="199"/>
  <c r="J34" i="199"/>
  <c r="J33" i="199"/>
  <c r="J32" i="199"/>
  <c r="J31" i="199"/>
  <c r="J30" i="199"/>
  <c r="J29" i="199"/>
  <c r="J28" i="199"/>
  <c r="J27" i="199"/>
  <c r="J26" i="199"/>
  <c r="J25" i="199"/>
  <c r="J24" i="199"/>
  <c r="J23" i="199"/>
  <c r="J22" i="199"/>
  <c r="J21" i="199"/>
  <c r="J20" i="199"/>
  <c r="J19" i="199"/>
  <c r="J18" i="199"/>
  <c r="J17" i="199"/>
  <c r="J18" i="198"/>
  <c r="J19" i="198"/>
  <c r="J20" i="198"/>
  <c r="J21" i="198"/>
  <c r="J22" i="198"/>
  <c r="J23" i="198"/>
  <c r="J24" i="198"/>
  <c r="J25" i="198"/>
  <c r="J26" i="198"/>
  <c r="J27" i="198"/>
  <c r="J28" i="198"/>
  <c r="J29" i="198"/>
  <c r="J30" i="198"/>
  <c r="J31" i="198"/>
  <c r="J32" i="198"/>
  <c r="J33" i="198"/>
  <c r="J34" i="198"/>
  <c r="J35" i="198"/>
  <c r="J36" i="198"/>
  <c r="J37" i="198"/>
  <c r="J38" i="198"/>
  <c r="J39" i="198"/>
  <c r="J40" i="198"/>
  <c r="J41" i="198"/>
  <c r="J42" i="198"/>
  <c r="J43" i="198"/>
  <c r="J44" i="198"/>
  <c r="J45" i="198"/>
  <c r="J46" i="198"/>
  <c r="J47" i="198"/>
  <c r="J48" i="198"/>
  <c r="J49" i="198"/>
  <c r="J50" i="198"/>
  <c r="J51" i="198"/>
  <c r="J51" i="197"/>
  <c r="J50" i="197"/>
  <c r="J49" i="197"/>
  <c r="J48" i="197"/>
  <c r="J47" i="197"/>
  <c r="J46" i="197"/>
  <c r="J45" i="197"/>
  <c r="J44" i="197"/>
  <c r="J43" i="197"/>
  <c r="J42" i="197"/>
  <c r="J41" i="197"/>
  <c r="J40" i="197"/>
  <c r="J39" i="197"/>
  <c r="J38" i="197"/>
  <c r="J37" i="197"/>
  <c r="J36" i="197"/>
  <c r="J35" i="197"/>
  <c r="J34" i="197"/>
  <c r="J33" i="197"/>
  <c r="J32" i="197"/>
  <c r="J31" i="197"/>
  <c r="J30" i="197"/>
  <c r="J29" i="197"/>
  <c r="J28" i="197"/>
  <c r="J27" i="197"/>
  <c r="J26" i="197"/>
  <c r="J25" i="197"/>
  <c r="J24" i="197"/>
  <c r="J23" i="197"/>
  <c r="J22" i="197"/>
  <c r="J21" i="197"/>
  <c r="J20" i="197"/>
  <c r="J19" i="197"/>
  <c r="J18" i="197"/>
  <c r="J17" i="197"/>
  <c r="J51" i="196"/>
  <c r="J50" i="196"/>
  <c r="J49" i="196"/>
  <c r="J48" i="196"/>
  <c r="J47" i="196"/>
  <c r="J46" i="196"/>
  <c r="J45" i="196"/>
  <c r="J44" i="196"/>
  <c r="J43" i="196"/>
  <c r="J42" i="196"/>
  <c r="J41" i="196"/>
  <c r="J40" i="196"/>
  <c r="J39" i="196"/>
  <c r="J38" i="196"/>
  <c r="J37" i="196"/>
  <c r="J36" i="196"/>
  <c r="J35" i="196"/>
  <c r="J34" i="196"/>
  <c r="J33" i="196"/>
  <c r="J32" i="196"/>
  <c r="J31" i="196"/>
  <c r="J30" i="196"/>
  <c r="J29" i="196"/>
  <c r="J28" i="196"/>
  <c r="J27" i="196"/>
  <c r="J26" i="196"/>
  <c r="J25" i="196"/>
  <c r="J24" i="196"/>
  <c r="J23" i="196"/>
  <c r="J22" i="196"/>
  <c r="J21" i="196"/>
  <c r="J20" i="196"/>
  <c r="J19" i="196"/>
  <c r="J18" i="196"/>
  <c r="J17" i="196"/>
  <c r="J51" i="195"/>
  <c r="J50" i="195"/>
  <c r="J49" i="195"/>
  <c r="J48" i="195"/>
  <c r="J47" i="195"/>
  <c r="J46" i="195"/>
  <c r="J45" i="195"/>
  <c r="J44" i="195"/>
  <c r="J43" i="195"/>
  <c r="J42" i="195"/>
  <c r="J41" i="195"/>
  <c r="J40" i="195"/>
  <c r="J39" i="195"/>
  <c r="J38" i="195"/>
  <c r="J37" i="195"/>
  <c r="J36" i="195"/>
  <c r="J35" i="195"/>
  <c r="J34" i="195"/>
  <c r="J33" i="195"/>
  <c r="J32" i="195"/>
  <c r="J31" i="195"/>
  <c r="J30" i="195"/>
  <c r="J29" i="195"/>
  <c r="J28" i="195"/>
  <c r="J27" i="195"/>
  <c r="J26" i="195"/>
  <c r="J25" i="195"/>
  <c r="J24" i="195"/>
  <c r="J23" i="195"/>
  <c r="J22" i="195"/>
  <c r="J21" i="195"/>
  <c r="J20" i="195"/>
  <c r="J19" i="195"/>
  <c r="J18" i="195"/>
  <c r="J17" i="195"/>
  <c r="J51" i="194"/>
  <c r="J50" i="194"/>
  <c r="J49" i="194"/>
  <c r="J48" i="194"/>
  <c r="J47" i="194"/>
  <c r="J46" i="194"/>
  <c r="J45" i="194"/>
  <c r="J44" i="194"/>
  <c r="J43" i="194"/>
  <c r="J42" i="194"/>
  <c r="J41" i="194"/>
  <c r="J40" i="194"/>
  <c r="J39" i="194"/>
  <c r="J38" i="194"/>
  <c r="J37" i="194"/>
  <c r="J36" i="194"/>
  <c r="J35" i="194"/>
  <c r="J34" i="194"/>
  <c r="J33" i="194"/>
  <c r="J32" i="194"/>
  <c r="J31" i="194"/>
  <c r="J30" i="194"/>
  <c r="J29" i="194"/>
  <c r="J28" i="194"/>
  <c r="J27" i="194"/>
  <c r="J26" i="194"/>
  <c r="J25" i="194"/>
  <c r="J24" i="194"/>
  <c r="J23" i="194"/>
  <c r="J22" i="194"/>
  <c r="J21" i="194"/>
  <c r="J20" i="194"/>
  <c r="J19" i="194"/>
  <c r="J18" i="194"/>
  <c r="J17" i="194"/>
  <c r="J51" i="193"/>
  <c r="J50" i="193"/>
  <c r="J49" i="193"/>
  <c r="J48" i="193"/>
  <c r="J47" i="193"/>
  <c r="J46" i="193"/>
  <c r="J45" i="193"/>
  <c r="J44" i="193"/>
  <c r="J43" i="193"/>
  <c r="J42" i="193"/>
  <c r="J41" i="193"/>
  <c r="J40" i="193"/>
  <c r="J39" i="193"/>
  <c r="J38" i="193"/>
  <c r="J37" i="193"/>
  <c r="J36" i="193"/>
  <c r="J35" i="193"/>
  <c r="J34" i="193"/>
  <c r="J33" i="193"/>
  <c r="J32" i="193"/>
  <c r="J31" i="193"/>
  <c r="J30" i="193"/>
  <c r="J29" i="193"/>
  <c r="J28" i="193"/>
  <c r="J27" i="193"/>
  <c r="J26" i="193"/>
  <c r="J25" i="193"/>
  <c r="J24" i="193"/>
  <c r="J23" i="193"/>
  <c r="J22" i="193"/>
  <c r="J21" i="193"/>
  <c r="J20" i="193"/>
  <c r="J19" i="193"/>
  <c r="J18" i="193"/>
  <c r="J17" i="193"/>
  <c r="J51" i="192"/>
  <c r="J50" i="192"/>
  <c r="J49" i="192"/>
  <c r="J48" i="192"/>
  <c r="J47" i="192"/>
  <c r="J46" i="192"/>
  <c r="J45" i="192"/>
  <c r="J44" i="192"/>
  <c r="J43" i="192"/>
  <c r="J42" i="192"/>
  <c r="J41" i="192"/>
  <c r="J40" i="192"/>
  <c r="J39" i="192"/>
  <c r="J38" i="192"/>
  <c r="J37" i="192"/>
  <c r="J36" i="192"/>
  <c r="J35" i="192"/>
  <c r="J34" i="192"/>
  <c r="J33" i="192"/>
  <c r="J32" i="192"/>
  <c r="J31" i="192"/>
  <c r="J30" i="192"/>
  <c r="J29" i="192"/>
  <c r="J28" i="192"/>
  <c r="J27" i="192"/>
  <c r="J26" i="192"/>
  <c r="J25" i="192"/>
  <c r="J24" i="192"/>
  <c r="J23" i="192"/>
  <c r="J22" i="192"/>
  <c r="J21" i="192"/>
  <c r="J20" i="192"/>
  <c r="J19" i="192"/>
  <c r="J18" i="192"/>
  <c r="J17" i="192"/>
  <c r="J51" i="191"/>
  <c r="J50" i="191"/>
  <c r="J49" i="191"/>
  <c r="J48" i="191"/>
  <c r="J47" i="191"/>
  <c r="J46" i="191"/>
  <c r="J45" i="191"/>
  <c r="J44" i="191"/>
  <c r="J43" i="191"/>
  <c r="J42" i="191"/>
  <c r="J41" i="191"/>
  <c r="J40" i="191"/>
  <c r="J39" i="191"/>
  <c r="J38" i="191"/>
  <c r="J37" i="191"/>
  <c r="J36" i="191"/>
  <c r="J35" i="191"/>
  <c r="J34" i="191"/>
  <c r="J33" i="191"/>
  <c r="J32" i="191"/>
  <c r="J31" i="191"/>
  <c r="J30" i="191"/>
  <c r="J29" i="191"/>
  <c r="J28" i="191"/>
  <c r="J27" i="191"/>
  <c r="J26" i="191"/>
  <c r="J25" i="191"/>
  <c r="J24" i="191"/>
  <c r="J23" i="191"/>
  <c r="J22" i="191"/>
  <c r="J21" i="191"/>
  <c r="J20" i="191"/>
  <c r="J19" i="191"/>
  <c r="J18" i="191"/>
  <c r="J17" i="191"/>
  <c r="J51" i="190"/>
  <c r="J50" i="190"/>
  <c r="J49" i="190"/>
  <c r="J48" i="190"/>
  <c r="J47" i="190"/>
  <c r="J46" i="190"/>
  <c r="J45" i="190"/>
  <c r="J44" i="190"/>
  <c r="J43" i="190"/>
  <c r="J42" i="190"/>
  <c r="J41" i="190"/>
  <c r="J40" i="190"/>
  <c r="J39" i="190"/>
  <c r="J38" i="190"/>
  <c r="J37" i="190"/>
  <c r="J36" i="190"/>
  <c r="J35" i="190"/>
  <c r="J34" i="190"/>
  <c r="J33" i="190"/>
  <c r="J32" i="190"/>
  <c r="J31" i="190"/>
  <c r="J30" i="190"/>
  <c r="J29" i="190"/>
  <c r="J28" i="190"/>
  <c r="J27" i="190"/>
  <c r="J26" i="190"/>
  <c r="J25" i="190"/>
  <c r="J24" i="190"/>
  <c r="J23" i="190"/>
  <c r="J22" i="190"/>
  <c r="J21" i="190"/>
  <c r="J20" i="190"/>
  <c r="J19" i="190"/>
  <c r="J18" i="190"/>
  <c r="J17" i="190"/>
  <c r="J27" i="189"/>
  <c r="J26" i="189"/>
  <c r="J25" i="189"/>
  <c r="J24" i="189"/>
  <c r="J23" i="189"/>
  <c r="J22" i="189"/>
  <c r="J21" i="189"/>
  <c r="J20" i="189"/>
  <c r="J19" i="189"/>
  <c r="J18" i="189"/>
  <c r="J17" i="189"/>
  <c r="J51" i="189"/>
  <c r="J50" i="189"/>
  <c r="J49" i="189"/>
  <c r="J48" i="189"/>
  <c r="J47" i="189"/>
  <c r="J46" i="189"/>
  <c r="J45" i="189"/>
  <c r="J44" i="189"/>
  <c r="J43" i="189"/>
  <c r="J42" i="189"/>
  <c r="J41" i="189"/>
  <c r="J40" i="189"/>
  <c r="J39" i="189"/>
  <c r="J38" i="189"/>
  <c r="J37" i="189"/>
  <c r="J36" i="189"/>
  <c r="J35" i="189"/>
  <c r="J34" i="189"/>
  <c r="J33" i="189"/>
  <c r="J32" i="189"/>
  <c r="J31" i="189"/>
  <c r="J30" i="189"/>
  <c r="J29" i="189"/>
  <c r="J28" i="189"/>
  <c r="J51" i="188"/>
  <c r="J50" i="188"/>
  <c r="J49" i="188"/>
  <c r="J48" i="188"/>
  <c r="J47" i="188"/>
  <c r="J46" i="188"/>
  <c r="J45" i="188"/>
  <c r="J44" i="188"/>
  <c r="J43" i="188"/>
  <c r="J42" i="188"/>
  <c r="J41" i="188"/>
  <c r="J40" i="188"/>
  <c r="J39" i="188"/>
  <c r="J38" i="188"/>
  <c r="J37" i="188"/>
  <c r="J36" i="188"/>
  <c r="J35" i="188"/>
  <c r="J34" i="188"/>
  <c r="J33" i="188"/>
  <c r="J32" i="188"/>
  <c r="J31" i="188"/>
  <c r="J30" i="188"/>
  <c r="J29" i="188"/>
  <c r="J28" i="188"/>
  <c r="J27" i="188"/>
  <c r="J25" i="188"/>
  <c r="J24" i="188"/>
  <c r="J23" i="188"/>
  <c r="J22" i="188"/>
  <c r="J21" i="188"/>
  <c r="J20" i="188"/>
  <c r="J19" i="188"/>
  <c r="J18" i="188"/>
  <c r="J17" i="188"/>
  <c r="J20" i="187"/>
  <c r="J19" i="187"/>
  <c r="J18" i="187"/>
  <c r="J17" i="187"/>
  <c r="J51" i="187"/>
  <c r="J50" i="187"/>
  <c r="J49" i="187"/>
  <c r="J48" i="187"/>
  <c r="J47" i="187"/>
  <c r="J46" i="187"/>
  <c r="J45" i="187"/>
  <c r="J44" i="187"/>
  <c r="J43" i="187"/>
  <c r="J42" i="187"/>
  <c r="J41" i="187"/>
  <c r="J40" i="187"/>
  <c r="J39" i="187"/>
  <c r="J38" i="187"/>
  <c r="J37" i="187"/>
  <c r="J36" i="187"/>
  <c r="J35" i="187"/>
  <c r="J34" i="187"/>
  <c r="J33" i="187"/>
  <c r="J32" i="187"/>
  <c r="J31" i="187"/>
  <c r="J30" i="187"/>
  <c r="J29" i="187"/>
  <c r="J28" i="187"/>
  <c r="J27" i="187"/>
  <c r="J26" i="187"/>
  <c r="J25" i="187"/>
  <c r="J24" i="187"/>
  <c r="J23" i="187"/>
  <c r="J22" i="187"/>
  <c r="J21" i="187"/>
  <c r="J51" i="186"/>
  <c r="J50" i="186"/>
  <c r="J49" i="186"/>
  <c r="J48" i="186"/>
  <c r="J47" i="186"/>
  <c r="J46" i="186"/>
  <c r="J45" i="186"/>
  <c r="J44" i="186"/>
  <c r="J43" i="186"/>
  <c r="J42" i="186"/>
  <c r="J41" i="186"/>
  <c r="J40" i="186"/>
  <c r="J39" i="186"/>
  <c r="J38" i="186"/>
  <c r="J37" i="186"/>
  <c r="J36" i="186"/>
  <c r="J35" i="186"/>
  <c r="J34" i="186"/>
  <c r="J33" i="186"/>
  <c r="J32" i="186"/>
  <c r="J31" i="186"/>
  <c r="J30" i="186"/>
  <c r="J29" i="186"/>
  <c r="J28" i="186"/>
  <c r="J27" i="186"/>
  <c r="J26" i="186"/>
  <c r="J25" i="186"/>
  <c r="J24" i="186"/>
  <c r="J23" i="186"/>
  <c r="J22" i="186"/>
  <c r="J21" i="186"/>
  <c r="J20" i="186"/>
  <c r="J19" i="186"/>
  <c r="J18" i="186"/>
  <c r="J17" i="186"/>
  <c r="J51" i="185"/>
  <c r="J50" i="185"/>
  <c r="J49" i="185"/>
  <c r="J48" i="185"/>
  <c r="J47" i="185"/>
  <c r="J46" i="185"/>
  <c r="J45" i="185"/>
  <c r="J44" i="185"/>
  <c r="J43" i="185"/>
  <c r="J42" i="185"/>
  <c r="J41" i="185"/>
  <c r="J40" i="185"/>
  <c r="J39" i="185"/>
  <c r="J38" i="185"/>
  <c r="J37" i="185"/>
  <c r="J36" i="185"/>
  <c r="J35" i="185"/>
  <c r="J34" i="185"/>
  <c r="J33" i="185"/>
  <c r="J32" i="185"/>
  <c r="J31" i="185"/>
  <c r="J30" i="185"/>
  <c r="J29" i="185"/>
  <c r="J28" i="185"/>
  <c r="J27" i="185"/>
  <c r="J26" i="185"/>
  <c r="J25" i="185"/>
  <c r="J24" i="185"/>
  <c r="J23" i="185"/>
  <c r="J21" i="185"/>
  <c r="J20" i="185"/>
  <c r="J19" i="185"/>
  <c r="J18" i="185"/>
  <c r="J17" i="185"/>
  <c r="J51" i="184"/>
  <c r="J50" i="184"/>
  <c r="J49" i="184"/>
  <c r="J48" i="184"/>
  <c r="J47" i="184"/>
  <c r="J46" i="184"/>
  <c r="J45" i="184"/>
  <c r="J44" i="184"/>
  <c r="J43" i="184"/>
  <c r="J42" i="184"/>
  <c r="J41" i="184"/>
  <c r="J40" i="184"/>
  <c r="J39" i="184"/>
  <c r="J38" i="184"/>
  <c r="J37" i="184"/>
  <c r="J36" i="184"/>
  <c r="J35" i="184"/>
  <c r="J34" i="184"/>
  <c r="J33" i="184"/>
  <c r="J32" i="184"/>
  <c r="J31" i="184"/>
  <c r="J30" i="184"/>
  <c r="J29" i="184"/>
  <c r="J28" i="184"/>
  <c r="J27" i="184"/>
  <c r="J26" i="184"/>
  <c r="J25" i="184"/>
  <c r="J24" i="184"/>
  <c r="J23" i="184"/>
  <c r="J22" i="184"/>
  <c r="J21" i="184"/>
  <c r="J20" i="184"/>
  <c r="J19" i="184"/>
  <c r="J18" i="184"/>
  <c r="J17" i="184"/>
  <c r="J51" i="183"/>
  <c r="J50" i="183"/>
  <c r="J49" i="183"/>
  <c r="J48" i="183"/>
  <c r="J47" i="183"/>
  <c r="J46" i="183"/>
  <c r="J45" i="183"/>
  <c r="J44" i="183"/>
  <c r="J43" i="183"/>
  <c r="J42" i="183"/>
  <c r="J41" i="183"/>
  <c r="J40" i="183"/>
  <c r="J39" i="183"/>
  <c r="J38" i="183"/>
  <c r="J37" i="183"/>
  <c r="J36" i="183"/>
  <c r="J35" i="183"/>
  <c r="J34" i="183"/>
  <c r="J33" i="183"/>
  <c r="J32" i="183"/>
  <c r="J31" i="183"/>
  <c r="J30" i="183"/>
  <c r="J29" i="183"/>
  <c r="J28" i="183"/>
  <c r="J27" i="183"/>
  <c r="J26" i="183"/>
  <c r="J25" i="183"/>
  <c r="J24" i="183"/>
  <c r="J23" i="183"/>
  <c r="J22" i="183"/>
  <c r="J21" i="183"/>
  <c r="J20" i="183"/>
  <c r="J19" i="183"/>
  <c r="J18" i="183"/>
  <c r="J17" i="183"/>
  <c r="J51" i="182"/>
  <c r="J50" i="182"/>
  <c r="J49" i="182"/>
  <c r="J48" i="182"/>
  <c r="J47" i="182"/>
  <c r="J46" i="182"/>
  <c r="J45" i="182"/>
  <c r="J44" i="182"/>
  <c r="J43" i="182"/>
  <c r="J42" i="182"/>
  <c r="J41" i="182"/>
  <c r="J40" i="182"/>
  <c r="J39" i="182"/>
  <c r="J38" i="182"/>
  <c r="J37" i="182"/>
  <c r="J36" i="182"/>
  <c r="J35" i="182"/>
  <c r="J34" i="182"/>
  <c r="J33" i="182"/>
  <c r="J32" i="182"/>
  <c r="J31" i="182"/>
  <c r="J30" i="182"/>
  <c r="J29" i="182"/>
  <c r="J28" i="182"/>
  <c r="J27" i="182"/>
  <c r="J26" i="182"/>
  <c r="J25" i="182"/>
  <c r="J24" i="182"/>
  <c r="J23" i="182"/>
  <c r="J22" i="182"/>
  <c r="J21" i="182"/>
  <c r="J20" i="182"/>
  <c r="J19" i="182"/>
  <c r="J18" i="182"/>
  <c r="J17" i="182"/>
  <c r="J18" i="181"/>
  <c r="J19" i="181"/>
  <c r="J20" i="181"/>
  <c r="J21" i="181"/>
  <c r="J22" i="181"/>
  <c r="J23" i="181"/>
  <c r="J24" i="181"/>
  <c r="J25" i="181"/>
  <c r="J27" i="181"/>
  <c r="J28" i="181"/>
  <c r="J29" i="181"/>
  <c r="J30" i="181"/>
  <c r="J31" i="181"/>
  <c r="J32" i="181"/>
  <c r="J33" i="181"/>
  <c r="J34" i="181"/>
  <c r="J35" i="181"/>
  <c r="J36" i="181"/>
  <c r="J37" i="181"/>
  <c r="J38" i="181"/>
  <c r="J39" i="181"/>
  <c r="J40" i="181"/>
  <c r="J41" i="181"/>
  <c r="J42" i="181"/>
  <c r="J43" i="181"/>
  <c r="J44" i="181"/>
  <c r="J45" i="181"/>
  <c r="J46" i="181"/>
  <c r="J47" i="181"/>
  <c r="J48" i="181"/>
  <c r="J49" i="181"/>
  <c r="J50" i="181"/>
  <c r="J51" i="181"/>
  <c r="J51" i="180"/>
  <c r="J50" i="180"/>
  <c r="J49" i="180"/>
  <c r="J48" i="180"/>
  <c r="J47" i="180"/>
  <c r="J46" i="180"/>
  <c r="J45" i="180"/>
  <c r="J44" i="180"/>
  <c r="J43" i="180"/>
  <c r="J42" i="180"/>
  <c r="J41" i="180"/>
  <c r="J40" i="180"/>
  <c r="J39" i="180"/>
  <c r="J38" i="180"/>
  <c r="J37" i="180"/>
  <c r="J36" i="180"/>
  <c r="J35" i="180"/>
  <c r="J34" i="180"/>
  <c r="J33" i="180"/>
  <c r="J32" i="180"/>
  <c r="J31" i="180"/>
  <c r="J30" i="180"/>
  <c r="J29" i="180"/>
  <c r="J28" i="180"/>
  <c r="J27" i="180"/>
  <c r="J26" i="180"/>
  <c r="J25" i="180"/>
  <c r="J24" i="180"/>
  <c r="J23" i="180"/>
  <c r="J22" i="180"/>
  <c r="J21" i="180"/>
  <c r="J20" i="180"/>
  <c r="J19" i="180"/>
  <c r="J18" i="180"/>
  <c r="J17" i="180"/>
  <c r="J51" i="179"/>
  <c r="J50" i="179"/>
  <c r="J49" i="179"/>
  <c r="J48" i="179"/>
  <c r="J47" i="179"/>
  <c r="J46" i="179"/>
  <c r="J45" i="179"/>
  <c r="J44" i="179"/>
  <c r="J43" i="179"/>
  <c r="J42" i="179"/>
  <c r="J41" i="179"/>
  <c r="J40" i="179"/>
  <c r="J39" i="179"/>
  <c r="J38" i="179"/>
  <c r="J37" i="179"/>
  <c r="J36" i="179"/>
  <c r="J35" i="179"/>
  <c r="J34" i="179"/>
  <c r="J33" i="179"/>
  <c r="J32" i="179"/>
  <c r="J31" i="179"/>
  <c r="J30" i="179"/>
  <c r="J29" i="179"/>
  <c r="J28" i="179"/>
  <c r="J27" i="179"/>
  <c r="J26" i="179"/>
  <c r="J25" i="179"/>
  <c r="J24" i="179"/>
  <c r="J23" i="179"/>
  <c r="J22" i="179"/>
  <c r="J21" i="179"/>
  <c r="J20" i="179"/>
  <c r="J19" i="179"/>
  <c r="J18" i="179"/>
  <c r="J17" i="179"/>
  <c r="J51" i="178"/>
  <c r="J50" i="178"/>
  <c r="J49" i="178"/>
  <c r="J48" i="178"/>
  <c r="J47" i="178"/>
  <c r="J46" i="178"/>
  <c r="J45" i="178"/>
  <c r="J44" i="178"/>
  <c r="J43" i="178"/>
  <c r="J42" i="178"/>
  <c r="J41" i="178"/>
  <c r="J40" i="178"/>
  <c r="J39" i="178"/>
  <c r="J38" i="178"/>
  <c r="J37" i="178"/>
  <c r="J36" i="178"/>
  <c r="J35" i="178"/>
  <c r="J34" i="178"/>
  <c r="J33" i="178"/>
  <c r="J32" i="178"/>
  <c r="J31" i="178"/>
  <c r="J30" i="178"/>
  <c r="J29" i="178"/>
  <c r="J28" i="178"/>
  <c r="J27" i="178"/>
  <c r="J26" i="178"/>
  <c r="J25" i="178"/>
  <c r="J24" i="178"/>
  <c r="J23" i="178"/>
  <c r="J22" i="178"/>
  <c r="J21" i="178"/>
  <c r="J20" i="178"/>
  <c r="J19" i="178"/>
  <c r="J18" i="178"/>
  <c r="J17" i="178"/>
  <c r="J51" i="177"/>
  <c r="J50" i="177"/>
  <c r="J49" i="177"/>
  <c r="J48" i="177"/>
  <c r="J47" i="177"/>
  <c r="J46" i="177"/>
  <c r="J45" i="177"/>
  <c r="J44" i="177"/>
  <c r="J43" i="177"/>
  <c r="J42" i="177"/>
  <c r="J41" i="177"/>
  <c r="J40" i="177"/>
  <c r="J39" i="177"/>
  <c r="J38" i="177"/>
  <c r="J37" i="177"/>
  <c r="J36" i="177"/>
  <c r="J35" i="177"/>
  <c r="J34" i="177"/>
  <c r="J33" i="177"/>
  <c r="J32" i="177"/>
  <c r="J31" i="177"/>
  <c r="J30" i="177"/>
  <c r="J29" i="177"/>
  <c r="J28" i="177"/>
  <c r="J27" i="177"/>
  <c r="J26" i="177"/>
  <c r="J25" i="177"/>
  <c r="J24" i="177"/>
  <c r="J23" i="177"/>
  <c r="J22" i="177"/>
  <c r="J21" i="177"/>
  <c r="J20" i="177"/>
  <c r="J19" i="177"/>
  <c r="J18" i="177"/>
  <c r="J17" i="177"/>
  <c r="J18" i="176"/>
  <c r="J19" i="176"/>
  <c r="J20" i="176"/>
  <c r="J21" i="176"/>
  <c r="J22" i="176"/>
  <c r="J23" i="176"/>
  <c r="J24" i="176"/>
  <c r="J25" i="176"/>
  <c r="J26" i="176"/>
  <c r="J27" i="176"/>
  <c r="J28" i="176"/>
  <c r="J29" i="176"/>
  <c r="J30" i="176"/>
  <c r="J31" i="176"/>
  <c r="J32" i="176"/>
  <c r="J33" i="176"/>
  <c r="J34" i="176"/>
  <c r="J35" i="176"/>
  <c r="J36" i="176"/>
  <c r="J37" i="176"/>
  <c r="J38" i="176"/>
  <c r="J39" i="176"/>
  <c r="J40" i="176"/>
  <c r="J41" i="176"/>
  <c r="J42" i="176"/>
  <c r="J43" i="176"/>
  <c r="J44" i="176"/>
  <c r="J45" i="176"/>
  <c r="J46" i="176"/>
  <c r="J47" i="176"/>
  <c r="J48" i="176"/>
  <c r="J49" i="176"/>
  <c r="J50" i="176"/>
  <c r="J51" i="176"/>
  <c r="J17" i="176"/>
  <c r="J18" i="173"/>
  <c r="J19" i="173"/>
  <c r="J20" i="173"/>
  <c r="J21" i="173"/>
  <c r="J22" i="173"/>
  <c r="J23" i="173"/>
  <c r="J24" i="173"/>
  <c r="J25" i="173"/>
  <c r="J26" i="173"/>
  <c r="J27" i="173"/>
  <c r="J28" i="173"/>
  <c r="J29" i="173"/>
  <c r="J30" i="173"/>
  <c r="J31" i="173"/>
  <c r="J32" i="173"/>
  <c r="J33" i="173"/>
  <c r="J34" i="173"/>
  <c r="J35" i="173"/>
  <c r="J36" i="173"/>
  <c r="J37" i="173"/>
  <c r="J38" i="173"/>
  <c r="J39" i="173"/>
  <c r="J40" i="173"/>
  <c r="J41" i="173"/>
  <c r="J42" i="173"/>
  <c r="J43" i="173"/>
  <c r="J44" i="173"/>
  <c r="J45" i="173"/>
  <c r="J46" i="173"/>
  <c r="J47" i="173"/>
  <c r="J48" i="173"/>
  <c r="J49" i="173"/>
  <c r="J50" i="173"/>
  <c r="J51" i="173"/>
  <c r="J17" i="173"/>
  <c r="J18" i="172"/>
  <c r="J19" i="172"/>
  <c r="J20" i="172"/>
  <c r="J21" i="172"/>
  <c r="J22" i="172"/>
  <c r="J23" i="172"/>
  <c r="J24" i="172"/>
  <c r="J25" i="172"/>
  <c r="J26" i="172"/>
  <c r="J27" i="172"/>
  <c r="J28" i="172"/>
  <c r="J29" i="172"/>
  <c r="J30" i="172"/>
  <c r="J31" i="172"/>
  <c r="J32" i="172"/>
  <c r="J33" i="172"/>
  <c r="J34" i="172"/>
  <c r="J35" i="172"/>
  <c r="J36" i="172"/>
  <c r="J37" i="172"/>
  <c r="J38" i="172"/>
  <c r="J39" i="172"/>
  <c r="J40" i="172"/>
  <c r="J41" i="172"/>
  <c r="J42" i="172"/>
  <c r="J43" i="172"/>
  <c r="J44" i="172"/>
  <c r="J45" i="172"/>
  <c r="J46" i="172"/>
  <c r="J47" i="172"/>
  <c r="J48" i="172"/>
  <c r="J49" i="172"/>
  <c r="J50" i="172"/>
  <c r="J51" i="172"/>
  <c r="J17" i="172"/>
  <c r="J18" i="170"/>
  <c r="J19" i="170"/>
  <c r="J20" i="170"/>
  <c r="J21" i="170"/>
  <c r="J22" i="170"/>
  <c r="J23" i="170"/>
  <c r="J24" i="170"/>
  <c r="J25" i="170"/>
  <c r="J26" i="170"/>
  <c r="J27" i="170"/>
  <c r="J28" i="170"/>
  <c r="J29" i="170"/>
  <c r="J30" i="170"/>
  <c r="J31" i="170"/>
  <c r="J32" i="170"/>
  <c r="J33" i="170"/>
  <c r="J34" i="170"/>
  <c r="J35" i="170"/>
  <c r="J36" i="170"/>
  <c r="J37" i="170"/>
  <c r="J38" i="170"/>
  <c r="J39" i="170"/>
  <c r="J40" i="170"/>
  <c r="J41" i="170"/>
  <c r="J42" i="170"/>
  <c r="J43" i="170"/>
  <c r="J44" i="170"/>
  <c r="J45" i="170"/>
  <c r="J46" i="170"/>
  <c r="J47" i="170"/>
  <c r="J48" i="170"/>
  <c r="J49" i="170"/>
  <c r="J50" i="170"/>
  <c r="J51" i="170"/>
  <c r="J17" i="170"/>
  <c r="J18" i="169" l="1"/>
  <c r="J19" i="169"/>
  <c r="J20" i="169"/>
  <c r="J21" i="169"/>
  <c r="J22" i="169"/>
  <c r="J23" i="169"/>
  <c r="J24" i="169"/>
  <c r="J25" i="169"/>
  <c r="J26" i="169"/>
  <c r="J27" i="169"/>
  <c r="J28" i="169"/>
  <c r="J29" i="169"/>
  <c r="J30" i="169"/>
  <c r="J31" i="169"/>
  <c r="J32" i="169"/>
  <c r="J33" i="169"/>
  <c r="J34" i="169"/>
  <c r="J35" i="169"/>
  <c r="J36" i="169"/>
  <c r="J37" i="169"/>
  <c r="J38" i="169"/>
  <c r="J39" i="169"/>
  <c r="J40" i="169"/>
  <c r="J41" i="169"/>
  <c r="J42" i="169"/>
  <c r="J43" i="169"/>
  <c r="J44" i="169"/>
  <c r="J45" i="169"/>
  <c r="J46" i="169"/>
  <c r="J47" i="169"/>
  <c r="J48" i="169"/>
  <c r="J49" i="169"/>
  <c r="J50" i="169"/>
  <c r="J51" i="169"/>
  <c r="J17" i="169"/>
  <c r="J18" i="168"/>
  <c r="J19" i="168"/>
  <c r="J20" i="168"/>
  <c r="J21" i="168"/>
  <c r="J22" i="168"/>
  <c r="J23" i="168"/>
  <c r="J24" i="168"/>
  <c r="J25" i="168"/>
  <c r="J26" i="168"/>
  <c r="J27" i="168"/>
  <c r="J28" i="168"/>
  <c r="J29" i="168"/>
  <c r="J30" i="168"/>
  <c r="J31" i="168"/>
  <c r="J32" i="168"/>
  <c r="J33" i="168"/>
  <c r="J34" i="168"/>
  <c r="J35" i="168"/>
  <c r="J36" i="168"/>
  <c r="J37" i="168"/>
  <c r="J38" i="168"/>
  <c r="J39" i="168"/>
  <c r="J40" i="168"/>
  <c r="J41" i="168"/>
  <c r="J42" i="168"/>
  <c r="J43" i="168"/>
  <c r="J44" i="168"/>
  <c r="J45" i="168"/>
  <c r="J46" i="168"/>
  <c r="J47" i="168"/>
  <c r="J48" i="168"/>
  <c r="J49" i="168"/>
  <c r="J50" i="168"/>
  <c r="J51" i="168"/>
  <c r="J17" i="168"/>
  <c r="J18" i="167"/>
  <c r="J19" i="167"/>
  <c r="J20" i="167"/>
  <c r="J21" i="167"/>
  <c r="J22" i="167"/>
  <c r="J23" i="167"/>
  <c r="J24" i="167"/>
  <c r="J25" i="167"/>
  <c r="J26" i="167"/>
  <c r="J27" i="167"/>
  <c r="J28" i="167"/>
  <c r="J29" i="167"/>
  <c r="J30" i="167"/>
  <c r="J31" i="167"/>
  <c r="J32" i="167"/>
  <c r="J33" i="167"/>
  <c r="J34" i="167"/>
  <c r="J35" i="167"/>
  <c r="J36" i="167"/>
  <c r="J37" i="167"/>
  <c r="J38" i="167"/>
  <c r="J39" i="167"/>
  <c r="J40" i="167"/>
  <c r="J41" i="167"/>
  <c r="J42" i="167"/>
  <c r="J43" i="167"/>
  <c r="J44" i="167"/>
  <c r="J45" i="167"/>
  <c r="J46" i="167"/>
  <c r="J47" i="167"/>
  <c r="J48" i="167"/>
  <c r="J49" i="167"/>
  <c r="J50" i="167"/>
  <c r="J51" i="167"/>
  <c r="J17" i="167"/>
  <c r="J18" i="166"/>
  <c r="J19" i="166"/>
  <c r="J20" i="166"/>
  <c r="J21" i="166"/>
  <c r="J22" i="166"/>
  <c r="J23" i="166"/>
  <c r="J24" i="166"/>
  <c r="J25" i="166"/>
  <c r="J26" i="166"/>
  <c r="J27" i="166"/>
  <c r="J28" i="166"/>
  <c r="J29" i="166"/>
  <c r="J30" i="166"/>
  <c r="J31" i="166"/>
  <c r="J32" i="166"/>
  <c r="J33" i="166"/>
  <c r="J34" i="166"/>
  <c r="J35" i="166"/>
  <c r="J36" i="166"/>
  <c r="J37" i="166"/>
  <c r="J38" i="166"/>
  <c r="J39" i="166"/>
  <c r="J40" i="166"/>
  <c r="J41" i="166"/>
  <c r="J42" i="166"/>
  <c r="J43" i="166"/>
  <c r="J44" i="166"/>
  <c r="J45" i="166"/>
  <c r="J46" i="166"/>
  <c r="J47" i="166"/>
  <c r="J48" i="166"/>
  <c r="J49" i="166"/>
  <c r="J50" i="166"/>
  <c r="J51" i="166"/>
  <c r="J18" i="165"/>
  <c r="J19" i="165"/>
  <c r="J20" i="165"/>
  <c r="J21" i="165"/>
  <c r="J22" i="165"/>
  <c r="J23" i="165"/>
  <c r="J24" i="165"/>
  <c r="J25" i="165"/>
  <c r="J26" i="165"/>
  <c r="J27" i="165"/>
  <c r="J28" i="165"/>
  <c r="J29" i="165"/>
  <c r="J30" i="165"/>
  <c r="J31" i="165"/>
  <c r="J32" i="165"/>
  <c r="J33" i="165"/>
  <c r="J34" i="165"/>
  <c r="J35" i="165"/>
  <c r="J36" i="165"/>
  <c r="J37" i="165"/>
  <c r="J38" i="165"/>
  <c r="J39" i="165"/>
  <c r="J40" i="165"/>
  <c r="J41" i="165"/>
  <c r="J42" i="165"/>
  <c r="J43" i="165"/>
  <c r="J44" i="165"/>
  <c r="J45" i="165"/>
  <c r="J46" i="165"/>
  <c r="J47" i="165"/>
  <c r="J48" i="165"/>
  <c r="J49" i="165"/>
  <c r="J50" i="165"/>
  <c r="J51" i="165"/>
  <c r="J51" i="164"/>
  <c r="J50" i="164"/>
  <c r="J49" i="164"/>
  <c r="J48" i="164"/>
  <c r="J47" i="164"/>
  <c r="J46" i="164"/>
  <c r="J45" i="164"/>
  <c r="J44" i="164"/>
  <c r="J43" i="164"/>
  <c r="J42" i="164"/>
  <c r="J41" i="164"/>
  <c r="J40" i="164"/>
  <c r="J39" i="164"/>
  <c r="J38" i="164"/>
  <c r="J37" i="164"/>
  <c r="J36" i="164"/>
  <c r="J35" i="164"/>
  <c r="J34" i="164"/>
  <c r="J33" i="164"/>
  <c r="J32" i="164"/>
  <c r="J31" i="164"/>
  <c r="J30" i="164"/>
  <c r="J29" i="164"/>
  <c r="J28" i="164"/>
  <c r="J27" i="164"/>
  <c r="J26" i="164"/>
  <c r="J25" i="164"/>
  <c r="J24" i="164"/>
  <c r="J23" i="164"/>
  <c r="J22" i="164"/>
  <c r="J21" i="164"/>
  <c r="J20" i="164"/>
  <c r="J19" i="164"/>
  <c r="J18" i="164"/>
  <c r="J17" i="164"/>
  <c r="J51" i="163"/>
  <c r="J50" i="163"/>
  <c r="J49" i="163"/>
  <c r="J48" i="163"/>
  <c r="J47" i="163"/>
  <c r="J46" i="163"/>
  <c r="J45" i="163"/>
  <c r="J44" i="163"/>
  <c r="J43" i="163"/>
  <c r="J42" i="163"/>
  <c r="J41" i="163"/>
  <c r="J40" i="163"/>
  <c r="J39" i="163"/>
  <c r="J38" i="163"/>
  <c r="J37" i="163"/>
  <c r="J36" i="163"/>
  <c r="J35" i="163"/>
  <c r="J34" i="163"/>
  <c r="J33" i="163"/>
  <c r="J32" i="163"/>
  <c r="J31" i="163"/>
  <c r="J30" i="163"/>
  <c r="J29" i="163"/>
  <c r="J28" i="163"/>
  <c r="J27" i="163"/>
  <c r="J26" i="163"/>
  <c r="J25" i="163"/>
  <c r="J24" i="163"/>
  <c r="J23" i="163"/>
  <c r="J22" i="163"/>
  <c r="J21" i="163"/>
  <c r="J20" i="163"/>
  <c r="J19" i="163"/>
  <c r="J18" i="163"/>
  <c r="J17" i="163"/>
  <c r="J51" i="162"/>
  <c r="J50" i="162"/>
  <c r="J49" i="162"/>
  <c r="J48" i="162"/>
  <c r="J47" i="162"/>
  <c r="J46" i="162"/>
  <c r="J45" i="162"/>
  <c r="J44" i="162"/>
  <c r="J43" i="162"/>
  <c r="J42" i="162"/>
  <c r="J41" i="162"/>
  <c r="J40" i="162"/>
  <c r="J39" i="162"/>
  <c r="J38" i="162"/>
  <c r="J37" i="162"/>
  <c r="J36" i="162"/>
  <c r="J35" i="162"/>
  <c r="J34" i="162"/>
  <c r="J33" i="162"/>
  <c r="J32" i="162"/>
  <c r="J31" i="162"/>
  <c r="J30" i="162"/>
  <c r="J29" i="162"/>
  <c r="J28" i="162"/>
  <c r="J27" i="162"/>
  <c r="J26" i="162"/>
  <c r="J25" i="162"/>
  <c r="J24" i="162"/>
  <c r="J23" i="162"/>
  <c r="J22" i="162"/>
  <c r="J21" i="162"/>
  <c r="J20" i="162"/>
  <c r="J19" i="162"/>
  <c r="J18" i="162"/>
  <c r="J17" i="162"/>
  <c r="Y53" i="241"/>
  <c r="Q53" i="241"/>
  <c r="A53" i="241"/>
  <c r="J51" i="241"/>
  <c r="J50" i="241"/>
  <c r="J49" i="241"/>
  <c r="J48" i="241"/>
  <c r="J47" i="241"/>
  <c r="J46" i="241"/>
  <c r="J45" i="241"/>
  <c r="J44" i="241"/>
  <c r="J43" i="241"/>
  <c r="J42" i="241"/>
  <c r="J41" i="241"/>
  <c r="J40" i="241"/>
  <c r="J39" i="241"/>
  <c r="J38" i="241"/>
  <c r="J37" i="241"/>
  <c r="J36" i="241"/>
  <c r="J35" i="241"/>
  <c r="J34" i="241"/>
  <c r="J33" i="241"/>
  <c r="J32" i="241"/>
  <c r="J31" i="241"/>
  <c r="J30" i="241"/>
  <c r="J29" i="241"/>
  <c r="J28" i="241"/>
  <c r="J27" i="241"/>
  <c r="J26" i="241"/>
  <c r="J25" i="241"/>
  <c r="J24" i="241"/>
  <c r="J23" i="241"/>
  <c r="J22" i="241"/>
  <c r="J21" i="241"/>
  <c r="B21" i="241"/>
  <c r="J20" i="241"/>
  <c r="B20" i="241"/>
  <c r="J19" i="241"/>
  <c r="B19" i="241"/>
  <c r="J18" i="241"/>
  <c r="G18" i="241"/>
  <c r="J17" i="241"/>
  <c r="G17" i="241"/>
  <c r="G16" i="241"/>
  <c r="G15" i="241"/>
  <c r="A12" i="241"/>
  <c r="Y5" i="241"/>
  <c r="U5" i="241"/>
  <c r="Q5" i="241"/>
  <c r="I5" i="241"/>
  <c r="E5" i="241"/>
  <c r="A5" i="241"/>
  <c r="F2" i="241"/>
  <c r="AM1" i="241"/>
  <c r="W1" i="241"/>
  <c r="L1" i="241"/>
  <c r="Y53" i="240"/>
  <c r="Q53" i="240"/>
  <c r="A53" i="240"/>
  <c r="B21" i="240"/>
  <c r="B20" i="240"/>
  <c r="B19" i="240"/>
  <c r="G18" i="240"/>
  <c r="G17" i="240"/>
  <c r="G16" i="240"/>
  <c r="G15" i="240"/>
  <c r="A12" i="240"/>
  <c r="Y5" i="240"/>
  <c r="U5" i="240"/>
  <c r="Q5" i="240"/>
  <c r="I5" i="240"/>
  <c r="E5" i="240"/>
  <c r="A5" i="240"/>
  <c r="F2" i="240"/>
  <c r="AM1" i="240"/>
  <c r="W1" i="240"/>
  <c r="L1" i="240"/>
  <c r="Y53" i="239"/>
  <c r="Q53" i="239"/>
  <c r="A53" i="239"/>
  <c r="B21" i="239"/>
  <c r="B20" i="239"/>
  <c r="B19" i="239"/>
  <c r="G18" i="239"/>
  <c r="J17" i="239"/>
  <c r="G17" i="239"/>
  <c r="G16" i="239"/>
  <c r="G15" i="239"/>
  <c r="A12" i="239"/>
  <c r="Y5" i="239"/>
  <c r="U5" i="239"/>
  <c r="Q5" i="239"/>
  <c r="I5" i="239"/>
  <c r="E5" i="239"/>
  <c r="A5" i="239"/>
  <c r="F2" i="239"/>
  <c r="AM1" i="239"/>
  <c r="W1" i="239"/>
  <c r="L1" i="239"/>
  <c r="Y53" i="238"/>
  <c r="Q53" i="238"/>
  <c r="A53" i="238"/>
  <c r="B21" i="238"/>
  <c r="B20" i="238"/>
  <c r="B19" i="238"/>
  <c r="G18" i="238"/>
  <c r="G17" i="238"/>
  <c r="G16" i="238"/>
  <c r="G15" i="238"/>
  <c r="A12" i="238"/>
  <c r="Y5" i="238"/>
  <c r="U5" i="238"/>
  <c r="Q5" i="238"/>
  <c r="I5" i="238"/>
  <c r="E5" i="238"/>
  <c r="A5" i="238"/>
  <c r="F2" i="238"/>
  <c r="AM1" i="238"/>
  <c r="W1" i="238"/>
  <c r="L1" i="238"/>
  <c r="Y53" i="237"/>
  <c r="Q53" i="237"/>
  <c r="A53" i="237"/>
  <c r="B21" i="237"/>
  <c r="B20" i="237"/>
  <c r="B19" i="237"/>
  <c r="G18" i="237"/>
  <c r="G17" i="237"/>
  <c r="G16" i="237"/>
  <c r="G15" i="237"/>
  <c r="A12" i="237"/>
  <c r="Y5" i="237"/>
  <c r="U5" i="237"/>
  <c r="Q5" i="237"/>
  <c r="I5" i="237"/>
  <c r="E5" i="237"/>
  <c r="A5" i="237"/>
  <c r="F2" i="237"/>
  <c r="AM1" i="237"/>
  <c r="W1" i="237"/>
  <c r="L1" i="237"/>
  <c r="Y53" i="236"/>
  <c r="Q53" i="236"/>
  <c r="A53" i="236"/>
  <c r="B21" i="236"/>
  <c r="B20" i="236"/>
  <c r="B19" i="236"/>
  <c r="G18" i="236"/>
  <c r="G17" i="236"/>
  <c r="G16" i="236"/>
  <c r="G15" i="236"/>
  <c r="A12" i="236"/>
  <c r="Y5" i="236"/>
  <c r="U5" i="236"/>
  <c r="Q5" i="236"/>
  <c r="I5" i="236"/>
  <c r="E5" i="236"/>
  <c r="A5" i="236"/>
  <c r="F2" i="236"/>
  <c r="AM1" i="236"/>
  <c r="W1" i="236"/>
  <c r="L1" i="236"/>
  <c r="Y53" i="235"/>
  <c r="Q53" i="235"/>
  <c r="A53" i="235"/>
  <c r="B21" i="235"/>
  <c r="B20" i="235"/>
  <c r="B19" i="235"/>
  <c r="G18" i="235"/>
  <c r="G17" i="235"/>
  <c r="G16" i="235"/>
  <c r="G15" i="235"/>
  <c r="A12" i="235"/>
  <c r="Y5" i="235"/>
  <c r="U5" i="235"/>
  <c r="Q5" i="235"/>
  <c r="I5" i="235"/>
  <c r="E5" i="235"/>
  <c r="A5" i="235"/>
  <c r="F2" i="235"/>
  <c r="AM1" i="235"/>
  <c r="W1" i="235"/>
  <c r="L1" i="235"/>
  <c r="Y53" i="234"/>
  <c r="Q53" i="234"/>
  <c r="A53" i="234"/>
  <c r="B21" i="234"/>
  <c r="B20" i="234"/>
  <c r="B19" i="234"/>
  <c r="G18" i="234"/>
  <c r="G17" i="234"/>
  <c r="G16" i="234"/>
  <c r="G15" i="234"/>
  <c r="A12" i="234"/>
  <c r="Y5" i="234"/>
  <c r="U5" i="234"/>
  <c r="Q5" i="234"/>
  <c r="I5" i="234"/>
  <c r="E5" i="234"/>
  <c r="A5" i="234"/>
  <c r="F2" i="234"/>
  <c r="AM1" i="234"/>
  <c r="W1" i="234"/>
  <c r="L1" i="234"/>
  <c r="Y53" i="233"/>
  <c r="Q53" i="233"/>
  <c r="A53" i="233"/>
  <c r="B21" i="233"/>
  <c r="B20" i="233"/>
  <c r="B19" i="233"/>
  <c r="G18" i="233"/>
  <c r="G17" i="233"/>
  <c r="G16" i="233"/>
  <c r="G15" i="233"/>
  <c r="A12" i="233"/>
  <c r="Y5" i="233"/>
  <c r="U5" i="233"/>
  <c r="Q5" i="233"/>
  <c r="I5" i="233"/>
  <c r="E5" i="233"/>
  <c r="A5" i="233"/>
  <c r="F2" i="233"/>
  <c r="AM1" i="233"/>
  <c r="W1" i="233"/>
  <c r="L1" i="233"/>
  <c r="Y53" i="232"/>
  <c r="Q53" i="232"/>
  <c r="A53" i="232"/>
  <c r="B21" i="232"/>
  <c r="B20" i="232"/>
  <c r="B19" i="232"/>
  <c r="G18" i="232"/>
  <c r="G17" i="232"/>
  <c r="G16" i="232"/>
  <c r="G15" i="232"/>
  <c r="A12" i="232"/>
  <c r="Y5" i="232"/>
  <c r="U5" i="232"/>
  <c r="Q5" i="232"/>
  <c r="I5" i="232"/>
  <c r="E5" i="232"/>
  <c r="A5" i="232"/>
  <c r="F2" i="232"/>
  <c r="AM1" i="232"/>
  <c r="W1" i="232"/>
  <c r="L1" i="232"/>
  <c r="Y53" i="231"/>
  <c r="Q53" i="231"/>
  <c r="A53" i="231"/>
  <c r="B21" i="231"/>
  <c r="B20" i="231"/>
  <c r="G18" i="231"/>
  <c r="G17" i="231"/>
  <c r="G16" i="231"/>
  <c r="G15" i="231"/>
  <c r="A12" i="231"/>
  <c r="Y5" i="231"/>
  <c r="U5" i="231"/>
  <c r="Q5" i="231"/>
  <c r="I5" i="231"/>
  <c r="E5" i="231"/>
  <c r="A5" i="231"/>
  <c r="F2" i="231"/>
  <c r="AM1" i="231"/>
  <c r="W1" i="231"/>
  <c r="L1" i="231"/>
  <c r="Y53" i="230"/>
  <c r="Q53" i="230"/>
  <c r="A53" i="230"/>
  <c r="B21" i="230"/>
  <c r="B20" i="230"/>
  <c r="B19" i="230"/>
  <c r="G18" i="230"/>
  <c r="G17" i="230"/>
  <c r="G16" i="230"/>
  <c r="G15" i="230"/>
  <c r="A12" i="230"/>
  <c r="Y5" i="230"/>
  <c r="U5" i="230"/>
  <c r="Q5" i="230"/>
  <c r="I5" i="230"/>
  <c r="E5" i="230"/>
  <c r="A5" i="230"/>
  <c r="F2" i="230"/>
  <c r="AM1" i="230"/>
  <c r="W1" i="230"/>
  <c r="L1" i="230"/>
  <c r="Y53" i="229"/>
  <c r="Q53" i="229"/>
  <c r="A53" i="229"/>
  <c r="B21" i="229"/>
  <c r="B20" i="229"/>
  <c r="B19" i="229"/>
  <c r="G18" i="229"/>
  <c r="G17" i="229"/>
  <c r="G16" i="229"/>
  <c r="G15" i="229"/>
  <c r="A12" i="229"/>
  <c r="Y5" i="229"/>
  <c r="U5" i="229"/>
  <c r="Q5" i="229"/>
  <c r="I5" i="229"/>
  <c r="E5" i="229"/>
  <c r="A5" i="229"/>
  <c r="F2" i="229"/>
  <c r="AM1" i="229"/>
  <c r="W1" i="229"/>
  <c r="L1" i="229"/>
  <c r="Y53" i="228"/>
  <c r="Q53" i="228"/>
  <c r="A53" i="228"/>
  <c r="B21" i="228"/>
  <c r="B20" i="228"/>
  <c r="B19" i="228"/>
  <c r="G18" i="228"/>
  <c r="G17" i="228"/>
  <c r="G16" i="228"/>
  <c r="G15" i="228"/>
  <c r="A12" i="228"/>
  <c r="Y5" i="228"/>
  <c r="U5" i="228"/>
  <c r="Q5" i="228"/>
  <c r="I5" i="228"/>
  <c r="E5" i="228"/>
  <c r="A5" i="228"/>
  <c r="F2" i="228"/>
  <c r="AM1" i="228"/>
  <c r="W1" i="228"/>
  <c r="L1" i="228"/>
  <c r="Y53" i="227"/>
  <c r="Q53" i="227"/>
  <c r="A53" i="227"/>
  <c r="B21" i="227"/>
  <c r="B20" i="227"/>
  <c r="B19" i="227"/>
  <c r="G18" i="227"/>
  <c r="G17" i="227"/>
  <c r="G16" i="227"/>
  <c r="G15" i="227"/>
  <c r="A12" i="227"/>
  <c r="Y5" i="227"/>
  <c r="U5" i="227"/>
  <c r="Q5" i="227"/>
  <c r="I5" i="227"/>
  <c r="E5" i="227"/>
  <c r="A5" i="227"/>
  <c r="F2" i="227"/>
  <c r="AM1" i="227"/>
  <c r="W1" i="227"/>
  <c r="L1" i="227"/>
  <c r="Y53" i="226"/>
  <c r="Q53" i="226"/>
  <c r="A53" i="226"/>
  <c r="B21" i="226"/>
  <c r="B20" i="226"/>
  <c r="B19" i="226"/>
  <c r="G18" i="226"/>
  <c r="G17" i="226"/>
  <c r="G16" i="226"/>
  <c r="G15" i="226"/>
  <c r="A12" i="226"/>
  <c r="Y5" i="226"/>
  <c r="U5" i="226"/>
  <c r="Q5" i="226"/>
  <c r="I5" i="226"/>
  <c r="E5" i="226"/>
  <c r="A5" i="226"/>
  <c r="F2" i="226"/>
  <c r="AM1" i="226"/>
  <c r="W1" i="226"/>
  <c r="L1" i="226"/>
  <c r="Y53" i="225"/>
  <c r="Q53" i="225"/>
  <c r="A53" i="225"/>
  <c r="B21" i="225"/>
  <c r="B20" i="225"/>
  <c r="B19" i="225"/>
  <c r="G18" i="225"/>
  <c r="G17" i="225"/>
  <c r="G16" i="225"/>
  <c r="G15" i="225"/>
  <c r="A12" i="225"/>
  <c r="Y5" i="225"/>
  <c r="U5" i="225"/>
  <c r="Q5" i="225"/>
  <c r="I5" i="225"/>
  <c r="E5" i="225"/>
  <c r="A5" i="225"/>
  <c r="F2" i="225"/>
  <c r="AM1" i="225"/>
  <c r="W1" i="225"/>
  <c r="L1" i="225"/>
  <c r="Y53" i="224"/>
  <c r="Q53" i="224"/>
  <c r="A53" i="224"/>
  <c r="B21" i="224"/>
  <c r="B20" i="224"/>
  <c r="B19" i="224"/>
  <c r="G18" i="224"/>
  <c r="G17" i="224"/>
  <c r="G16" i="224"/>
  <c r="G15" i="224"/>
  <c r="A12" i="224"/>
  <c r="Y5" i="224"/>
  <c r="U5" i="224"/>
  <c r="Q5" i="224"/>
  <c r="I5" i="224"/>
  <c r="E5" i="224"/>
  <c r="A5" i="224"/>
  <c r="F2" i="224"/>
  <c r="AM1" i="224"/>
  <c r="W1" i="224"/>
  <c r="L1" i="224"/>
  <c r="Y53" i="223"/>
  <c r="Q53" i="223"/>
  <c r="A53" i="223"/>
  <c r="B21" i="223"/>
  <c r="B20" i="223"/>
  <c r="B19" i="223"/>
  <c r="G18" i="223"/>
  <c r="G17" i="223"/>
  <c r="G16" i="223"/>
  <c r="G15" i="223"/>
  <c r="A12" i="223"/>
  <c r="Y5" i="223"/>
  <c r="U5" i="223"/>
  <c r="Q5" i="223"/>
  <c r="I5" i="223"/>
  <c r="E5" i="223"/>
  <c r="A5" i="223"/>
  <c r="F2" i="223"/>
  <c r="AM1" i="223"/>
  <c r="W1" i="223"/>
  <c r="L1" i="223"/>
  <c r="Y53" i="222"/>
  <c r="Q53" i="222"/>
  <c r="A53" i="222"/>
  <c r="B21" i="222"/>
  <c r="B20" i="222"/>
  <c r="B19" i="222"/>
  <c r="G18" i="222"/>
  <c r="J17" i="222"/>
  <c r="G17" i="222"/>
  <c r="G16" i="222"/>
  <c r="G15" i="222"/>
  <c r="A12" i="222"/>
  <c r="Y5" i="222"/>
  <c r="U5" i="222"/>
  <c r="Q5" i="222"/>
  <c r="I5" i="222"/>
  <c r="E5" i="222"/>
  <c r="A5" i="222"/>
  <c r="F2" i="222"/>
  <c r="AM1" i="222"/>
  <c r="W1" i="222"/>
  <c r="L1" i="222"/>
  <c r="Y53" i="221"/>
  <c r="Q53" i="221"/>
  <c r="A53" i="221"/>
  <c r="B21" i="221"/>
  <c r="B20" i="221"/>
  <c r="B19" i="221"/>
  <c r="G18" i="221"/>
  <c r="G17" i="221"/>
  <c r="G16" i="221"/>
  <c r="G15" i="221"/>
  <c r="A12" i="221"/>
  <c r="Y5" i="221"/>
  <c r="U5" i="221"/>
  <c r="Q5" i="221"/>
  <c r="I5" i="221"/>
  <c r="E5" i="221"/>
  <c r="A5" i="221"/>
  <c r="F2" i="221"/>
  <c r="AM1" i="221"/>
  <c r="W1" i="221"/>
  <c r="L1" i="221"/>
  <c r="Y53" i="220"/>
  <c r="Q53" i="220"/>
  <c r="A53" i="220"/>
  <c r="B21" i="220"/>
  <c r="B20" i="220"/>
  <c r="B19" i="220"/>
  <c r="G18" i="220"/>
  <c r="G17" i="220"/>
  <c r="G16" i="220"/>
  <c r="G15" i="220"/>
  <c r="A12" i="220"/>
  <c r="Y5" i="220"/>
  <c r="U5" i="220"/>
  <c r="Q5" i="220"/>
  <c r="I5" i="220"/>
  <c r="E5" i="220"/>
  <c r="A5" i="220"/>
  <c r="F2" i="220"/>
  <c r="AM1" i="220"/>
  <c r="W1" i="220"/>
  <c r="L1" i="220"/>
  <c r="Y53" i="219"/>
  <c r="Q53" i="219"/>
  <c r="A53" i="219"/>
  <c r="B21" i="219"/>
  <c r="B20" i="219"/>
  <c r="B19" i="219"/>
  <c r="G18" i="219"/>
  <c r="G17" i="219"/>
  <c r="G16" i="219"/>
  <c r="G15" i="219"/>
  <c r="A12" i="219"/>
  <c r="Y5" i="219"/>
  <c r="U5" i="219"/>
  <c r="Q5" i="219"/>
  <c r="I5" i="219"/>
  <c r="E5" i="219"/>
  <c r="A5" i="219"/>
  <c r="F2" i="219"/>
  <c r="AM1" i="219"/>
  <c r="W1" i="219"/>
  <c r="L1" i="219"/>
  <c r="Y53" i="218"/>
  <c r="Q53" i="218"/>
  <c r="A53" i="218"/>
  <c r="B21" i="218"/>
  <c r="B20" i="218"/>
  <c r="G18" i="218"/>
  <c r="G17" i="218"/>
  <c r="G16" i="218"/>
  <c r="G15" i="218"/>
  <c r="A12" i="218"/>
  <c r="Y5" i="218"/>
  <c r="U5" i="218"/>
  <c r="Q5" i="218"/>
  <c r="I5" i="218"/>
  <c r="E5" i="218"/>
  <c r="A5" i="218"/>
  <c r="F2" i="218"/>
  <c r="AM1" i="218"/>
  <c r="W1" i="218"/>
  <c r="L1" i="218"/>
  <c r="Y53" i="217"/>
  <c r="Q53" i="217"/>
  <c r="A53" i="217"/>
  <c r="B21" i="217"/>
  <c r="B20" i="217"/>
  <c r="B19" i="217"/>
  <c r="G18" i="217"/>
  <c r="G17" i="217"/>
  <c r="G16" i="217"/>
  <c r="G15" i="217"/>
  <c r="A12" i="217"/>
  <c r="Y5" i="217"/>
  <c r="U5" i="217"/>
  <c r="Q5" i="217"/>
  <c r="I5" i="217"/>
  <c r="E5" i="217"/>
  <c r="A5" i="217"/>
  <c r="F2" i="217"/>
  <c r="AM1" i="217"/>
  <c r="W1" i="217"/>
  <c r="L1" i="217"/>
  <c r="Y53" i="216"/>
  <c r="Q53" i="216"/>
  <c r="A53" i="216"/>
  <c r="B21" i="216"/>
  <c r="B20" i="216"/>
  <c r="B19" i="216"/>
  <c r="G18" i="216"/>
  <c r="G17" i="216"/>
  <c r="G16" i="216"/>
  <c r="G15" i="216"/>
  <c r="A12" i="216"/>
  <c r="Y5" i="216"/>
  <c r="U5" i="216"/>
  <c r="Q5" i="216"/>
  <c r="I5" i="216"/>
  <c r="E5" i="216"/>
  <c r="A5" i="216"/>
  <c r="F2" i="216"/>
  <c r="AM1" i="216"/>
  <c r="W1" i="216"/>
  <c r="L1" i="216"/>
  <c r="Y53" i="215"/>
  <c r="Q53" i="215"/>
  <c r="A53" i="215"/>
  <c r="B21" i="215"/>
  <c r="B20" i="215"/>
  <c r="B19" i="215"/>
  <c r="G18" i="215"/>
  <c r="G17" i="215"/>
  <c r="G16" i="215"/>
  <c r="G15" i="215"/>
  <c r="A12" i="215"/>
  <c r="Y5" i="215"/>
  <c r="U5" i="215"/>
  <c r="Q5" i="215"/>
  <c r="I5" i="215"/>
  <c r="E5" i="215"/>
  <c r="A5" i="215"/>
  <c r="F2" i="215"/>
  <c r="AM1" i="215"/>
  <c r="W1" i="215"/>
  <c r="L1" i="215"/>
  <c r="Y53" i="214"/>
  <c r="Q53" i="214"/>
  <c r="A53" i="214"/>
  <c r="B21" i="214"/>
  <c r="B20" i="214"/>
  <c r="B19" i="214"/>
  <c r="G18" i="214"/>
  <c r="G17" i="214"/>
  <c r="G16" i="214"/>
  <c r="G15" i="214"/>
  <c r="A12" i="214"/>
  <c r="Y5" i="214"/>
  <c r="U5" i="214"/>
  <c r="Q5" i="214"/>
  <c r="I5" i="214"/>
  <c r="E5" i="214"/>
  <c r="A5" i="214"/>
  <c r="F2" i="214"/>
  <c r="AM1" i="214"/>
  <c r="W1" i="214"/>
  <c r="L1" i="214"/>
  <c r="Y53" i="213"/>
  <c r="Q53" i="213"/>
  <c r="A53" i="213"/>
  <c r="B21" i="213"/>
  <c r="B20" i="213"/>
  <c r="B19" i="213"/>
  <c r="G18" i="213"/>
  <c r="G17" i="213"/>
  <c r="G16" i="213"/>
  <c r="G15" i="213"/>
  <c r="A12" i="213"/>
  <c r="Y5" i="213"/>
  <c r="U5" i="213"/>
  <c r="Q5" i="213"/>
  <c r="I5" i="213"/>
  <c r="E5" i="213"/>
  <c r="A5" i="213"/>
  <c r="F2" i="213"/>
  <c r="AM1" i="213"/>
  <c r="W1" i="213"/>
  <c r="L1" i="213"/>
  <c r="Y53" i="212"/>
  <c r="Q53" i="212"/>
  <c r="A53" i="212"/>
  <c r="B21" i="212"/>
  <c r="B20" i="212"/>
  <c r="G18" i="212"/>
  <c r="J17" i="212"/>
  <c r="G17" i="212"/>
  <c r="G16" i="212"/>
  <c r="G15" i="212"/>
  <c r="A12" i="212"/>
  <c r="Y5" i="212"/>
  <c r="U5" i="212"/>
  <c r="Q5" i="212"/>
  <c r="I5" i="212"/>
  <c r="E5" i="212"/>
  <c r="A5" i="212"/>
  <c r="F2" i="212"/>
  <c r="AM1" i="212"/>
  <c r="W1" i="212"/>
  <c r="L1" i="212"/>
  <c r="Y53" i="211"/>
  <c r="Q53" i="211"/>
  <c r="A53" i="211"/>
  <c r="B21" i="211"/>
  <c r="B20" i="211"/>
  <c r="B19" i="211"/>
  <c r="G18" i="211"/>
  <c r="G17" i="211"/>
  <c r="G16" i="211"/>
  <c r="G15" i="211"/>
  <c r="A12" i="211"/>
  <c r="Y5" i="211"/>
  <c r="U5" i="211"/>
  <c r="Q5" i="211"/>
  <c r="I5" i="211"/>
  <c r="E5" i="211"/>
  <c r="A5" i="211"/>
  <c r="F2" i="211"/>
  <c r="AM1" i="211"/>
  <c r="W1" i="211"/>
  <c r="L1" i="211"/>
  <c r="Y53" i="210"/>
  <c r="Q53" i="210"/>
  <c r="A53" i="210"/>
  <c r="B21" i="210"/>
  <c r="B20" i="210"/>
  <c r="B19" i="210"/>
  <c r="G18" i="210"/>
  <c r="G17" i="210"/>
  <c r="G16" i="210"/>
  <c r="G15" i="210"/>
  <c r="A12" i="210"/>
  <c r="Y5" i="210"/>
  <c r="U5" i="210"/>
  <c r="Q5" i="210"/>
  <c r="I5" i="210"/>
  <c r="E5" i="210"/>
  <c r="A5" i="210"/>
  <c r="F2" i="210"/>
  <c r="AM1" i="210"/>
  <c r="W1" i="210"/>
  <c r="L1" i="210"/>
  <c r="Y53" i="209"/>
  <c r="Q53" i="209"/>
  <c r="A53" i="209"/>
  <c r="B21" i="209"/>
  <c r="B20" i="209"/>
  <c r="G18" i="209"/>
  <c r="G17" i="209"/>
  <c r="G16" i="209"/>
  <c r="G15" i="209"/>
  <c r="A12" i="209"/>
  <c r="Y5" i="209"/>
  <c r="U5" i="209"/>
  <c r="Q5" i="209"/>
  <c r="I5" i="209"/>
  <c r="E5" i="209"/>
  <c r="A5" i="209"/>
  <c r="F2" i="209"/>
  <c r="AM1" i="209"/>
  <c r="W1" i="209"/>
  <c r="L1" i="209"/>
  <c r="Y53" i="208"/>
  <c r="Q53" i="208"/>
  <c r="A53" i="208"/>
  <c r="B21" i="208"/>
  <c r="B20" i="208"/>
  <c r="B19" i="208"/>
  <c r="G18" i="208"/>
  <c r="G17" i="208"/>
  <c r="G16" i="208"/>
  <c r="G15" i="208"/>
  <c r="A12" i="208"/>
  <c r="Y5" i="208"/>
  <c r="U5" i="208"/>
  <c r="Q5" i="208"/>
  <c r="I5" i="208"/>
  <c r="E5" i="208"/>
  <c r="A5" i="208"/>
  <c r="F2" i="208"/>
  <c r="AM1" i="208"/>
  <c r="W1" i="208"/>
  <c r="L1" i="208"/>
  <c r="Y53" i="207"/>
  <c r="Q53" i="207"/>
  <c r="A53" i="207"/>
  <c r="B21" i="207"/>
  <c r="B20" i="207"/>
  <c r="B19" i="207"/>
  <c r="G18" i="207"/>
  <c r="G17" i="207"/>
  <c r="G16" i="207"/>
  <c r="G15" i="207"/>
  <c r="A12" i="207"/>
  <c r="Y5" i="207"/>
  <c r="U5" i="207"/>
  <c r="Q5" i="207"/>
  <c r="I5" i="207"/>
  <c r="E5" i="207"/>
  <c r="A5" i="207"/>
  <c r="F2" i="207"/>
  <c r="AM1" i="207"/>
  <c r="W1" i="207"/>
  <c r="L1" i="207"/>
  <c r="Y53" i="206"/>
  <c r="Q53" i="206"/>
  <c r="A53" i="206"/>
  <c r="B21" i="206"/>
  <c r="B20" i="206"/>
  <c r="B19" i="206"/>
  <c r="G18" i="206"/>
  <c r="G17" i="206"/>
  <c r="G16" i="206"/>
  <c r="G15" i="206"/>
  <c r="A12" i="206"/>
  <c r="Y5" i="206"/>
  <c r="U5" i="206"/>
  <c r="Q5" i="206"/>
  <c r="I5" i="206"/>
  <c r="E5" i="206"/>
  <c r="A5" i="206"/>
  <c r="F2" i="206"/>
  <c r="AM1" i="206"/>
  <c r="W1" i="206"/>
  <c r="L1" i="206"/>
  <c r="Y53" i="205"/>
  <c r="Q53" i="205"/>
  <c r="A53" i="205"/>
  <c r="B21" i="205"/>
  <c r="B20" i="205"/>
  <c r="B19" i="205"/>
  <c r="G18" i="205"/>
  <c r="G17" i="205"/>
  <c r="G16" i="205"/>
  <c r="G15" i="205"/>
  <c r="A12" i="205"/>
  <c r="Y5" i="205"/>
  <c r="U5" i="205"/>
  <c r="Q5" i="205"/>
  <c r="I5" i="205"/>
  <c r="E5" i="205"/>
  <c r="A5" i="205"/>
  <c r="F2" i="205"/>
  <c r="AM1" i="205"/>
  <c r="W1" i="205"/>
  <c r="L1" i="205"/>
  <c r="Y53" i="204"/>
  <c r="Q53" i="204"/>
  <c r="A53" i="204"/>
  <c r="B21" i="204"/>
  <c r="B20" i="204"/>
  <c r="B19" i="204"/>
  <c r="G18" i="204"/>
  <c r="G17" i="204"/>
  <c r="G16" i="204"/>
  <c r="G15" i="204"/>
  <c r="A12" i="204"/>
  <c r="Y5" i="204"/>
  <c r="U5" i="204"/>
  <c r="Q5" i="204"/>
  <c r="I5" i="204"/>
  <c r="E5" i="204"/>
  <c r="A5" i="204"/>
  <c r="F2" i="204"/>
  <c r="AM1" i="204"/>
  <c r="W1" i="204"/>
  <c r="L1" i="204"/>
  <c r="Y53" i="203"/>
  <c r="Q53" i="203"/>
  <c r="A53" i="203"/>
  <c r="B21" i="203"/>
  <c r="B20" i="203"/>
  <c r="B19" i="203"/>
  <c r="G18" i="203"/>
  <c r="G17" i="203"/>
  <c r="G16" i="203"/>
  <c r="G15" i="203"/>
  <c r="A12" i="203"/>
  <c r="Y5" i="203"/>
  <c r="U5" i="203"/>
  <c r="Q5" i="203"/>
  <c r="I5" i="203"/>
  <c r="E5" i="203"/>
  <c r="A5" i="203"/>
  <c r="F2" i="203"/>
  <c r="AM1" i="203"/>
  <c r="W1" i="203"/>
  <c r="L1" i="203"/>
  <c r="Y53" i="202"/>
  <c r="Q53" i="202"/>
  <c r="A53" i="202"/>
  <c r="B21" i="202"/>
  <c r="B20" i="202"/>
  <c r="B19" i="202"/>
  <c r="G18" i="202"/>
  <c r="G17" i="202"/>
  <c r="G16" i="202"/>
  <c r="G15" i="202"/>
  <c r="A12" i="202"/>
  <c r="Y5" i="202"/>
  <c r="U5" i="202"/>
  <c r="Q5" i="202"/>
  <c r="I5" i="202"/>
  <c r="E5" i="202"/>
  <c r="A5" i="202"/>
  <c r="F2" i="202"/>
  <c r="AM1" i="202"/>
  <c r="W1" i="202"/>
  <c r="L1" i="202"/>
  <c r="Y53" i="201"/>
  <c r="Q53" i="201"/>
  <c r="A53" i="201"/>
  <c r="B21" i="201"/>
  <c r="B20" i="201"/>
  <c r="B19" i="201"/>
  <c r="G18" i="201"/>
  <c r="G17" i="201"/>
  <c r="G16" i="201"/>
  <c r="G15" i="201"/>
  <c r="A12" i="201"/>
  <c r="Y5" i="201"/>
  <c r="U5" i="201"/>
  <c r="Q5" i="201"/>
  <c r="I5" i="201"/>
  <c r="E5" i="201"/>
  <c r="A5" i="201"/>
  <c r="F2" i="201"/>
  <c r="AM1" i="201"/>
  <c r="W1" i="201"/>
  <c r="L1" i="201"/>
  <c r="Y53" i="200"/>
  <c r="Q53" i="200"/>
  <c r="A53" i="200"/>
  <c r="B21" i="200"/>
  <c r="B20" i="200"/>
  <c r="B19" i="200"/>
  <c r="G18" i="200"/>
  <c r="G17" i="200"/>
  <c r="G16" i="200"/>
  <c r="G15" i="200"/>
  <c r="A12" i="200"/>
  <c r="Y5" i="200"/>
  <c r="U5" i="200"/>
  <c r="Q5" i="200"/>
  <c r="I5" i="200"/>
  <c r="E5" i="200"/>
  <c r="A5" i="200"/>
  <c r="F2" i="200"/>
  <c r="AM1" i="200"/>
  <c r="W1" i="200"/>
  <c r="L1" i="200"/>
  <c r="Y53" i="199"/>
  <c r="Q53" i="199"/>
  <c r="A53" i="199"/>
  <c r="B21" i="199"/>
  <c r="B20" i="199"/>
  <c r="B19" i="199"/>
  <c r="G18" i="199"/>
  <c r="G17" i="199"/>
  <c r="G16" i="199"/>
  <c r="G15" i="199"/>
  <c r="A12" i="199"/>
  <c r="Y5" i="199"/>
  <c r="U5" i="199"/>
  <c r="Q5" i="199"/>
  <c r="I5" i="199"/>
  <c r="E5" i="199"/>
  <c r="A5" i="199"/>
  <c r="F2" i="199"/>
  <c r="AM1" i="199"/>
  <c r="W1" i="199"/>
  <c r="L1" i="199"/>
  <c r="Y53" i="198"/>
  <c r="Q53" i="198"/>
  <c r="A53" i="198"/>
  <c r="B21" i="198"/>
  <c r="B20" i="198"/>
  <c r="B19" i="198"/>
  <c r="G18" i="198"/>
  <c r="J17" i="198"/>
  <c r="G17" i="198"/>
  <c r="G16" i="198"/>
  <c r="G15" i="198"/>
  <c r="A12" i="198"/>
  <c r="Y5" i="198"/>
  <c r="U5" i="198"/>
  <c r="Q5" i="198"/>
  <c r="I5" i="198"/>
  <c r="E5" i="198"/>
  <c r="A5" i="198"/>
  <c r="F2" i="198"/>
  <c r="AM1" i="198"/>
  <c r="W1" i="198"/>
  <c r="L1" i="198"/>
  <c r="Y53" i="197"/>
  <c r="Q53" i="197"/>
  <c r="A53" i="197"/>
  <c r="B21" i="197"/>
  <c r="B20" i="197"/>
  <c r="B19" i="197"/>
  <c r="G18" i="197"/>
  <c r="G17" i="197"/>
  <c r="G16" i="197"/>
  <c r="G15" i="197"/>
  <c r="A12" i="197"/>
  <c r="Y5" i="197"/>
  <c r="U5" i="197"/>
  <c r="Q5" i="197"/>
  <c r="I5" i="197"/>
  <c r="E5" i="197"/>
  <c r="A5" i="197"/>
  <c r="F2" i="197"/>
  <c r="AM1" i="197"/>
  <c r="W1" i="197"/>
  <c r="L1" i="197"/>
  <c r="Y53" i="196"/>
  <c r="Q53" i="196"/>
  <c r="A53" i="196"/>
  <c r="B21" i="196"/>
  <c r="B20" i="196"/>
  <c r="B19" i="196"/>
  <c r="G18" i="196"/>
  <c r="G17" i="196"/>
  <c r="G16" i="196"/>
  <c r="G15" i="196"/>
  <c r="A12" i="196"/>
  <c r="Y5" i="196"/>
  <c r="U5" i="196"/>
  <c r="Q5" i="196"/>
  <c r="I5" i="196"/>
  <c r="E5" i="196"/>
  <c r="A5" i="196"/>
  <c r="F2" i="196"/>
  <c r="AM1" i="196"/>
  <c r="W1" i="196"/>
  <c r="L1" i="196"/>
  <c r="Y53" i="195"/>
  <c r="Q53" i="195"/>
  <c r="A53" i="195"/>
  <c r="B21" i="195"/>
  <c r="B20" i="195"/>
  <c r="B19" i="195"/>
  <c r="G18" i="195"/>
  <c r="G17" i="195"/>
  <c r="G16" i="195"/>
  <c r="G15" i="195"/>
  <c r="A12" i="195"/>
  <c r="Y5" i="195"/>
  <c r="U5" i="195"/>
  <c r="Q5" i="195"/>
  <c r="I5" i="195"/>
  <c r="E5" i="195"/>
  <c r="A5" i="195"/>
  <c r="F2" i="195"/>
  <c r="AM1" i="195"/>
  <c r="W1" i="195"/>
  <c r="L1" i="195"/>
  <c r="Y53" i="194"/>
  <c r="Q53" i="194"/>
  <c r="A53" i="194"/>
  <c r="B21" i="194"/>
  <c r="B20" i="194"/>
  <c r="B19" i="194"/>
  <c r="G18" i="194"/>
  <c r="G17" i="194"/>
  <c r="G16" i="194"/>
  <c r="G15" i="194"/>
  <c r="A12" i="194"/>
  <c r="Y5" i="194"/>
  <c r="U5" i="194"/>
  <c r="Q5" i="194"/>
  <c r="I5" i="194"/>
  <c r="E5" i="194"/>
  <c r="A5" i="194"/>
  <c r="F2" i="194"/>
  <c r="AM1" i="194"/>
  <c r="W1" i="194"/>
  <c r="L1" i="194"/>
  <c r="Y53" i="193"/>
  <c r="Q53" i="193"/>
  <c r="A53" i="193"/>
  <c r="B21" i="193"/>
  <c r="B20" i="193"/>
  <c r="B19" i="193"/>
  <c r="G18" i="193"/>
  <c r="G17" i="193"/>
  <c r="G16" i="193"/>
  <c r="G15" i="193"/>
  <c r="A12" i="193"/>
  <c r="Y5" i="193"/>
  <c r="U5" i="193"/>
  <c r="Q5" i="193"/>
  <c r="I5" i="193"/>
  <c r="E5" i="193"/>
  <c r="A5" i="193"/>
  <c r="F2" i="193"/>
  <c r="AM1" i="193"/>
  <c r="W1" i="193"/>
  <c r="L1" i="193"/>
  <c r="Y53" i="192"/>
  <c r="Q53" i="192"/>
  <c r="A53" i="192"/>
  <c r="B21" i="192"/>
  <c r="B20" i="192"/>
  <c r="B19" i="192"/>
  <c r="G18" i="192"/>
  <c r="G17" i="192"/>
  <c r="G16" i="192"/>
  <c r="G15" i="192"/>
  <c r="A12" i="192"/>
  <c r="Y5" i="192"/>
  <c r="U5" i="192"/>
  <c r="Q5" i="192"/>
  <c r="I5" i="192"/>
  <c r="E5" i="192"/>
  <c r="A5" i="192"/>
  <c r="F2" i="192"/>
  <c r="AM1" i="192"/>
  <c r="W1" i="192"/>
  <c r="L1" i="192"/>
  <c r="Y53" i="191"/>
  <c r="Q53" i="191"/>
  <c r="A53" i="191"/>
  <c r="B21" i="191"/>
  <c r="B20" i="191"/>
  <c r="B19" i="191"/>
  <c r="G18" i="191"/>
  <c r="G17" i="191"/>
  <c r="G16" i="191"/>
  <c r="G15" i="191"/>
  <c r="A12" i="191"/>
  <c r="Y5" i="191"/>
  <c r="U5" i="191"/>
  <c r="Q5" i="191"/>
  <c r="I5" i="191"/>
  <c r="E5" i="191"/>
  <c r="A5" i="191"/>
  <c r="F2" i="191"/>
  <c r="AM1" i="191"/>
  <c r="W1" i="191"/>
  <c r="L1" i="191"/>
  <c r="Y53" i="190"/>
  <c r="Q53" i="190"/>
  <c r="A53" i="190"/>
  <c r="B21" i="190"/>
  <c r="B20" i="190"/>
  <c r="B19" i="190"/>
  <c r="G18" i="190"/>
  <c r="G17" i="190"/>
  <c r="G16" i="190"/>
  <c r="G15" i="190"/>
  <c r="A12" i="190"/>
  <c r="Y5" i="190"/>
  <c r="U5" i="190"/>
  <c r="Q5" i="190"/>
  <c r="I5" i="190"/>
  <c r="E5" i="190"/>
  <c r="A5" i="190"/>
  <c r="F2" i="190"/>
  <c r="AM1" i="190"/>
  <c r="W1" i="190"/>
  <c r="L1" i="190"/>
  <c r="Y53" i="189"/>
  <c r="Q53" i="189"/>
  <c r="A53" i="189"/>
  <c r="B21" i="189"/>
  <c r="B20" i="189"/>
  <c r="B19" i="189"/>
  <c r="G18" i="189"/>
  <c r="G17" i="189"/>
  <c r="G16" i="189"/>
  <c r="G15" i="189"/>
  <c r="A12" i="189"/>
  <c r="Y5" i="189"/>
  <c r="U5" i="189"/>
  <c r="Q5" i="189"/>
  <c r="I5" i="189"/>
  <c r="E5" i="189"/>
  <c r="A5" i="189"/>
  <c r="F2" i="189"/>
  <c r="AM1" i="189"/>
  <c r="W1" i="189"/>
  <c r="L1" i="189"/>
  <c r="Y53" i="188"/>
  <c r="Q53" i="188"/>
  <c r="A53" i="188"/>
  <c r="B21" i="188"/>
  <c r="B20" i="188"/>
  <c r="B19" i="188"/>
  <c r="G18" i="188"/>
  <c r="G17" i="188"/>
  <c r="G16" i="188"/>
  <c r="G15" i="188"/>
  <c r="A12" i="188"/>
  <c r="Y5" i="188"/>
  <c r="U5" i="188"/>
  <c r="Q5" i="188"/>
  <c r="I5" i="188"/>
  <c r="E5" i="188"/>
  <c r="A5" i="188"/>
  <c r="F2" i="188"/>
  <c r="AM1" i="188"/>
  <c r="W1" i="188"/>
  <c r="L1" i="188"/>
  <c r="Y53" i="187"/>
  <c r="Q53" i="187"/>
  <c r="A53" i="187"/>
  <c r="B21" i="187"/>
  <c r="B20" i="187"/>
  <c r="B19" i="187"/>
  <c r="G18" i="187"/>
  <c r="G17" i="187"/>
  <c r="G16" i="187"/>
  <c r="G15" i="187"/>
  <c r="A12" i="187"/>
  <c r="Y5" i="187"/>
  <c r="U5" i="187"/>
  <c r="Q5" i="187"/>
  <c r="I5" i="187"/>
  <c r="E5" i="187"/>
  <c r="A5" i="187"/>
  <c r="F2" i="187"/>
  <c r="AM1" i="187"/>
  <c r="W1" i="187"/>
  <c r="L1" i="187"/>
  <c r="Y53" i="186"/>
  <c r="Q53" i="186"/>
  <c r="A53" i="186"/>
  <c r="B21" i="186"/>
  <c r="B20" i="186"/>
  <c r="B19" i="186"/>
  <c r="G18" i="186"/>
  <c r="G17" i="186"/>
  <c r="G16" i="186"/>
  <c r="G15" i="186"/>
  <c r="A12" i="186"/>
  <c r="Y5" i="186"/>
  <c r="U5" i="186"/>
  <c r="Q5" i="186"/>
  <c r="I5" i="186"/>
  <c r="E5" i="186"/>
  <c r="A5" i="186"/>
  <c r="F2" i="186"/>
  <c r="AM1" i="186"/>
  <c r="W1" i="186"/>
  <c r="L1" i="186"/>
  <c r="Y53" i="185"/>
  <c r="Q53" i="185"/>
  <c r="A53" i="185"/>
  <c r="B21" i="185"/>
  <c r="B20" i="185"/>
  <c r="B19" i="185"/>
  <c r="G18" i="185"/>
  <c r="G17" i="185"/>
  <c r="G16" i="185"/>
  <c r="G15" i="185"/>
  <c r="A12" i="185"/>
  <c r="Y5" i="185"/>
  <c r="U5" i="185"/>
  <c r="Q5" i="185"/>
  <c r="I5" i="185"/>
  <c r="E5" i="185"/>
  <c r="A5" i="185"/>
  <c r="F2" i="185"/>
  <c r="AM1" i="185"/>
  <c r="W1" i="185"/>
  <c r="L1" i="185"/>
  <c r="Y53" i="184"/>
  <c r="Q53" i="184"/>
  <c r="A53" i="184"/>
  <c r="B21" i="184"/>
  <c r="B20" i="184"/>
  <c r="B19" i="184"/>
  <c r="G18" i="184"/>
  <c r="G17" i="184"/>
  <c r="G16" i="184"/>
  <c r="G15" i="184"/>
  <c r="A12" i="184"/>
  <c r="Y5" i="184"/>
  <c r="U5" i="184"/>
  <c r="Q5" i="184"/>
  <c r="I5" i="184"/>
  <c r="E5" i="184"/>
  <c r="A5" i="184"/>
  <c r="F2" i="184"/>
  <c r="AM1" i="184"/>
  <c r="W1" i="184"/>
  <c r="L1" i="184"/>
  <c r="Y53" i="183"/>
  <c r="Q53" i="183"/>
  <c r="A53" i="183"/>
  <c r="B21" i="183"/>
  <c r="B20" i="183"/>
  <c r="B19" i="183"/>
  <c r="G18" i="183"/>
  <c r="G17" i="183"/>
  <c r="G16" i="183"/>
  <c r="G15" i="183"/>
  <c r="A12" i="183"/>
  <c r="Y5" i="183"/>
  <c r="U5" i="183"/>
  <c r="Q5" i="183"/>
  <c r="I5" i="183"/>
  <c r="E5" i="183"/>
  <c r="A5" i="183"/>
  <c r="F2" i="183"/>
  <c r="AM1" i="183"/>
  <c r="W1" i="183"/>
  <c r="L1" i="183"/>
  <c r="Y53" i="182"/>
  <c r="Q53" i="182"/>
  <c r="A53" i="182"/>
  <c r="B21" i="182"/>
  <c r="B20" i="182"/>
  <c r="B19" i="182"/>
  <c r="G18" i="182"/>
  <c r="G17" i="182"/>
  <c r="G16" i="182"/>
  <c r="G15" i="182"/>
  <c r="A12" i="182"/>
  <c r="Y5" i="182"/>
  <c r="U5" i="182"/>
  <c r="Q5" i="182"/>
  <c r="I5" i="182"/>
  <c r="E5" i="182"/>
  <c r="A5" i="182"/>
  <c r="F2" i="182"/>
  <c r="AM1" i="182"/>
  <c r="W1" i="182"/>
  <c r="L1" i="182"/>
  <c r="Y53" i="181"/>
  <c r="Q53" i="181"/>
  <c r="A53" i="181"/>
  <c r="B21" i="181"/>
  <c r="B20" i="181"/>
  <c r="B19" i="181"/>
  <c r="G18" i="181"/>
  <c r="J17" i="181"/>
  <c r="G17" i="181"/>
  <c r="G16" i="181"/>
  <c r="G15" i="181"/>
  <c r="A12" i="181"/>
  <c r="Y5" i="181"/>
  <c r="U5" i="181"/>
  <c r="Q5" i="181"/>
  <c r="I5" i="181"/>
  <c r="E5" i="181"/>
  <c r="A5" i="181"/>
  <c r="F2" i="181"/>
  <c r="AM1" i="181"/>
  <c r="W1" i="181"/>
  <c r="L1" i="181"/>
  <c r="Y53" i="180"/>
  <c r="Q53" i="180"/>
  <c r="A53" i="180"/>
  <c r="B21" i="180"/>
  <c r="B20" i="180"/>
  <c r="B19" i="180"/>
  <c r="G18" i="180"/>
  <c r="G17" i="180"/>
  <c r="G16" i="180"/>
  <c r="G15" i="180"/>
  <c r="A12" i="180"/>
  <c r="Y5" i="180"/>
  <c r="U5" i="180"/>
  <c r="Q5" i="180"/>
  <c r="I5" i="180"/>
  <c r="E5" i="180"/>
  <c r="A5" i="180"/>
  <c r="F2" i="180"/>
  <c r="AM1" i="180"/>
  <c r="W1" i="180"/>
  <c r="L1" i="180"/>
  <c r="Y53" i="179"/>
  <c r="Q53" i="179"/>
  <c r="A53" i="179"/>
  <c r="B21" i="179"/>
  <c r="B20" i="179"/>
  <c r="B19" i="179"/>
  <c r="G18" i="179"/>
  <c r="G17" i="179"/>
  <c r="G16" i="179"/>
  <c r="G15" i="179"/>
  <c r="A12" i="179"/>
  <c r="Y5" i="179"/>
  <c r="U5" i="179"/>
  <c r="Q5" i="179"/>
  <c r="I5" i="179"/>
  <c r="E5" i="179"/>
  <c r="A5" i="179"/>
  <c r="F2" i="179"/>
  <c r="AM1" i="179"/>
  <c r="W1" i="179"/>
  <c r="L1" i="179"/>
  <c r="Y53" i="178"/>
  <c r="Q53" i="178"/>
  <c r="A53" i="178"/>
  <c r="B21" i="178"/>
  <c r="B20" i="178"/>
  <c r="B19" i="178"/>
  <c r="G18" i="178"/>
  <c r="G17" i="178"/>
  <c r="G16" i="178"/>
  <c r="G15" i="178"/>
  <c r="A12" i="178"/>
  <c r="Y5" i="178"/>
  <c r="U5" i="178"/>
  <c r="Q5" i="178"/>
  <c r="I5" i="178"/>
  <c r="E5" i="178"/>
  <c r="A5" i="178"/>
  <c r="F2" i="178"/>
  <c r="AM1" i="178"/>
  <c r="W1" i="178"/>
  <c r="L1" i="178"/>
  <c r="Y53" i="177"/>
  <c r="Q53" i="177"/>
  <c r="A53" i="177"/>
  <c r="B21" i="177"/>
  <c r="B20" i="177"/>
  <c r="B19" i="177"/>
  <c r="G18" i="177"/>
  <c r="G17" i="177"/>
  <c r="G16" i="177"/>
  <c r="G15" i="177"/>
  <c r="A12" i="177"/>
  <c r="Y5" i="177"/>
  <c r="U5" i="177"/>
  <c r="Q5" i="177"/>
  <c r="I5" i="177"/>
  <c r="E5" i="177"/>
  <c r="A5" i="177"/>
  <c r="F2" i="177"/>
  <c r="AM1" i="177"/>
  <c r="W1" i="177"/>
  <c r="L1" i="177"/>
  <c r="Y53" i="176"/>
  <c r="Q53" i="176"/>
  <c r="A53" i="176"/>
  <c r="B21" i="176"/>
  <c r="B20" i="176"/>
  <c r="B19" i="176"/>
  <c r="G18" i="176"/>
  <c r="G17" i="176"/>
  <c r="G16" i="176"/>
  <c r="G15" i="176"/>
  <c r="A12" i="176"/>
  <c r="Y5" i="176"/>
  <c r="U5" i="176"/>
  <c r="Q5" i="176"/>
  <c r="I5" i="176"/>
  <c r="E5" i="176"/>
  <c r="A5" i="176"/>
  <c r="F2" i="176"/>
  <c r="AM1" i="176"/>
  <c r="W1" i="176"/>
  <c r="L1" i="176"/>
  <c r="Y53" i="175"/>
  <c r="Q53" i="175"/>
  <c r="A53" i="175"/>
  <c r="B21" i="175"/>
  <c r="B20" i="175"/>
  <c r="B19" i="175"/>
  <c r="G18" i="175"/>
  <c r="G17" i="175"/>
  <c r="G16" i="175"/>
  <c r="G15" i="175"/>
  <c r="A12" i="175"/>
  <c r="Y5" i="175"/>
  <c r="U5" i="175"/>
  <c r="Q5" i="175"/>
  <c r="I5" i="175"/>
  <c r="E5" i="175"/>
  <c r="A5" i="175"/>
  <c r="F2" i="175"/>
  <c r="AM1" i="175"/>
  <c r="W1" i="175"/>
  <c r="L1" i="175"/>
  <c r="Y53" i="174"/>
  <c r="Q53" i="174"/>
  <c r="A53" i="174"/>
  <c r="B21" i="174"/>
  <c r="B20" i="174"/>
  <c r="B19" i="174"/>
  <c r="G18" i="174"/>
  <c r="G17" i="174"/>
  <c r="G16" i="174"/>
  <c r="G15" i="174"/>
  <c r="A12" i="174"/>
  <c r="Y5" i="174"/>
  <c r="U5" i="174"/>
  <c r="Q5" i="174"/>
  <c r="I5" i="174"/>
  <c r="E5" i="174"/>
  <c r="A5" i="174"/>
  <c r="F2" i="174"/>
  <c r="AM1" i="174"/>
  <c r="W1" i="174"/>
  <c r="L1" i="174"/>
  <c r="Y53" i="173"/>
  <c r="Q53" i="173"/>
  <c r="A53" i="173"/>
  <c r="B21" i="173"/>
  <c r="B20" i="173"/>
  <c r="B19" i="173"/>
  <c r="G18" i="173"/>
  <c r="G17" i="173"/>
  <c r="G16" i="173"/>
  <c r="G15" i="173"/>
  <c r="A12" i="173"/>
  <c r="Y5" i="173"/>
  <c r="U5" i="173"/>
  <c r="Q5" i="173"/>
  <c r="I5" i="173"/>
  <c r="E5" i="173"/>
  <c r="A5" i="173"/>
  <c r="F2" i="173"/>
  <c r="AM1" i="173"/>
  <c r="W1" i="173"/>
  <c r="L1" i="173"/>
  <c r="Y53" i="172"/>
  <c r="Q53" i="172"/>
  <c r="A53" i="172"/>
  <c r="B21" i="172"/>
  <c r="B20" i="172"/>
  <c r="B19" i="172"/>
  <c r="G18" i="172"/>
  <c r="G17" i="172"/>
  <c r="G16" i="172"/>
  <c r="G15" i="172"/>
  <c r="A12" i="172"/>
  <c r="Y5" i="172"/>
  <c r="U5" i="172"/>
  <c r="Q5" i="172"/>
  <c r="I5" i="172"/>
  <c r="E5" i="172"/>
  <c r="A5" i="172"/>
  <c r="F2" i="172"/>
  <c r="AM1" i="172"/>
  <c r="W1" i="172"/>
  <c r="L1" i="172"/>
  <c r="Y53" i="171"/>
  <c r="Q53" i="171"/>
  <c r="A53" i="171"/>
  <c r="B21" i="171"/>
  <c r="B20" i="171"/>
  <c r="B19" i="171"/>
  <c r="G18" i="171"/>
  <c r="J17" i="171"/>
  <c r="G17" i="171"/>
  <c r="G16" i="171"/>
  <c r="G15" i="171"/>
  <c r="A12" i="171"/>
  <c r="Y5" i="171"/>
  <c r="U5" i="171"/>
  <c r="Q5" i="171"/>
  <c r="I5" i="171"/>
  <c r="E5" i="171"/>
  <c r="A5" i="171"/>
  <c r="F2" i="171"/>
  <c r="AM1" i="171"/>
  <c r="W1" i="171"/>
  <c r="L1" i="171"/>
  <c r="Y53" i="170"/>
  <c r="Q53" i="170"/>
  <c r="A53" i="170"/>
  <c r="B21" i="170"/>
  <c r="B20" i="170"/>
  <c r="B19" i="170"/>
  <c r="G18" i="170"/>
  <c r="G17" i="170"/>
  <c r="G16" i="170"/>
  <c r="G15" i="170"/>
  <c r="A12" i="170"/>
  <c r="Y5" i="170"/>
  <c r="U5" i="170"/>
  <c r="Q5" i="170"/>
  <c r="I5" i="170"/>
  <c r="E5" i="170"/>
  <c r="A5" i="170"/>
  <c r="F2" i="170"/>
  <c r="AM1" i="170"/>
  <c r="W1" i="170"/>
  <c r="L1" i="170"/>
  <c r="Y53" i="169"/>
  <c r="Q53" i="169"/>
  <c r="A53" i="169"/>
  <c r="B21" i="169"/>
  <c r="B20" i="169"/>
  <c r="B19" i="169"/>
  <c r="G18" i="169"/>
  <c r="G17" i="169"/>
  <c r="G16" i="169"/>
  <c r="G15" i="169"/>
  <c r="A12" i="169"/>
  <c r="Y5" i="169"/>
  <c r="U5" i="169"/>
  <c r="Q5" i="169"/>
  <c r="I5" i="169"/>
  <c r="E5" i="169"/>
  <c r="A5" i="169"/>
  <c r="F2" i="169"/>
  <c r="AM1" i="169"/>
  <c r="W1" i="169"/>
  <c r="L1" i="169"/>
  <c r="Y53" i="168"/>
  <c r="Q53" i="168"/>
  <c r="A53" i="168"/>
  <c r="B21" i="168"/>
  <c r="B20" i="168"/>
  <c r="B19" i="168"/>
  <c r="G18" i="168"/>
  <c r="G17" i="168"/>
  <c r="G16" i="168"/>
  <c r="G15" i="168"/>
  <c r="A12" i="168"/>
  <c r="Y5" i="168"/>
  <c r="U5" i="168"/>
  <c r="Q5" i="168"/>
  <c r="I5" i="168"/>
  <c r="E5" i="168"/>
  <c r="A5" i="168"/>
  <c r="F2" i="168"/>
  <c r="AM1" i="168"/>
  <c r="W1" i="168"/>
  <c r="L1" i="168"/>
  <c r="Y53" i="167"/>
  <c r="Q53" i="167"/>
  <c r="A53" i="167"/>
  <c r="B21" i="167"/>
  <c r="B20" i="167"/>
  <c r="B19" i="167"/>
  <c r="G18" i="167"/>
  <c r="G17" i="167"/>
  <c r="G16" i="167"/>
  <c r="G15" i="167"/>
  <c r="A12" i="167"/>
  <c r="Y5" i="167"/>
  <c r="U5" i="167"/>
  <c r="Q5" i="167"/>
  <c r="I5" i="167"/>
  <c r="E5" i="167"/>
  <c r="A5" i="167"/>
  <c r="F2" i="167"/>
  <c r="AM1" i="167"/>
  <c r="W1" i="167"/>
  <c r="L1" i="167"/>
  <c r="Y53" i="166"/>
  <c r="Q53" i="166"/>
  <c r="A53" i="166"/>
  <c r="B21" i="166"/>
  <c r="B20" i="166"/>
  <c r="B19" i="166"/>
  <c r="G18" i="166"/>
  <c r="J17" i="166"/>
  <c r="G17" i="166"/>
  <c r="G16" i="166"/>
  <c r="G15" i="166"/>
  <c r="A12" i="166"/>
  <c r="Y5" i="166"/>
  <c r="U5" i="166"/>
  <c r="Q5" i="166"/>
  <c r="I5" i="166"/>
  <c r="E5" i="166"/>
  <c r="A5" i="166"/>
  <c r="F2" i="166"/>
  <c r="AM1" i="166"/>
  <c r="W1" i="166"/>
  <c r="L1" i="166"/>
  <c r="Y53" i="165"/>
  <c r="Q53" i="165"/>
  <c r="A53" i="165"/>
  <c r="B21" i="165"/>
  <c r="B20" i="165"/>
  <c r="B19" i="165"/>
  <c r="G18" i="165"/>
  <c r="J17" i="165"/>
  <c r="G17" i="165"/>
  <c r="G16" i="165"/>
  <c r="G15" i="165"/>
  <c r="A12" i="165"/>
  <c r="Y5" i="165"/>
  <c r="U5" i="165"/>
  <c r="Q5" i="165"/>
  <c r="I5" i="165"/>
  <c r="E5" i="165"/>
  <c r="A5" i="165"/>
  <c r="F2" i="165"/>
  <c r="AM1" i="165"/>
  <c r="W1" i="165"/>
  <c r="L1" i="165"/>
  <c r="Y53" i="164"/>
  <c r="Q53" i="164"/>
  <c r="A53" i="164"/>
  <c r="B21" i="164"/>
  <c r="B20" i="164"/>
  <c r="B19" i="164"/>
  <c r="G18" i="164"/>
  <c r="G17" i="164"/>
  <c r="G16" i="164"/>
  <c r="G15" i="164"/>
  <c r="A12" i="164"/>
  <c r="Y5" i="164"/>
  <c r="U5" i="164"/>
  <c r="Q5" i="164"/>
  <c r="I5" i="164"/>
  <c r="E5" i="164"/>
  <c r="A5" i="164"/>
  <c r="F2" i="164"/>
  <c r="AM1" i="164"/>
  <c r="W1" i="164"/>
  <c r="L1" i="164"/>
  <c r="Y53" i="163"/>
  <c r="Q53" i="163"/>
  <c r="B21" i="163"/>
  <c r="B20" i="163"/>
  <c r="B19" i="163"/>
  <c r="G18" i="163"/>
  <c r="G17" i="163"/>
  <c r="G16" i="163"/>
  <c r="G15" i="163"/>
  <c r="A12" i="163"/>
  <c r="Y5" i="163"/>
  <c r="U5" i="163"/>
  <c r="Q5" i="163"/>
  <c r="I5" i="163"/>
  <c r="E5" i="163"/>
  <c r="A5" i="163"/>
  <c r="F2" i="163"/>
  <c r="AM1" i="163"/>
  <c r="W1" i="163"/>
  <c r="L1" i="163"/>
  <c r="Y53" i="162"/>
  <c r="Q53" i="162"/>
  <c r="A53" i="162"/>
  <c r="B21" i="162"/>
  <c r="B20" i="162"/>
  <c r="B19" i="162"/>
  <c r="G18" i="162"/>
  <c r="G17" i="162"/>
  <c r="G16" i="162"/>
  <c r="G15" i="162"/>
  <c r="A12" i="162"/>
  <c r="Y5" i="162"/>
  <c r="U5" i="162"/>
  <c r="Q5" i="162"/>
  <c r="I5" i="162"/>
  <c r="E5" i="162"/>
  <c r="A5" i="162"/>
  <c r="F2" i="162"/>
  <c r="AM1" i="162"/>
  <c r="W1" i="162"/>
  <c r="L1" i="162"/>
  <c r="G18" i="122"/>
  <c r="G17" i="122"/>
  <c r="G16" i="122"/>
  <c r="G15" i="122"/>
  <c r="AM1" i="122"/>
  <c r="W1" i="122"/>
  <c r="L1" i="122"/>
  <c r="Q53" i="122"/>
  <c r="A53" i="122"/>
  <c r="B20" i="122"/>
  <c r="B21" i="122"/>
  <c r="B19" i="122"/>
  <c r="J51" i="122"/>
  <c r="J50" i="122"/>
  <c r="J49" i="122"/>
  <c r="J48" i="122"/>
  <c r="J47" i="122"/>
  <c r="J46" i="122"/>
  <c r="J45" i="122"/>
  <c r="J44" i="122"/>
  <c r="J43" i="122"/>
  <c r="J42" i="122"/>
  <c r="J41" i="122"/>
  <c r="J40" i="122"/>
  <c r="J39" i="122"/>
  <c r="J38" i="122"/>
  <c r="J37" i="122"/>
  <c r="J36" i="122"/>
  <c r="J35" i="122"/>
  <c r="J34" i="122"/>
  <c r="J33" i="122"/>
  <c r="J32" i="122"/>
  <c r="J31" i="122"/>
  <c r="J30" i="122"/>
  <c r="J29" i="122"/>
  <c r="J28" i="122"/>
  <c r="J27" i="122"/>
  <c r="J26" i="122"/>
  <c r="J25" i="122"/>
  <c r="J24" i="122"/>
  <c r="J23" i="122"/>
  <c r="J22" i="122"/>
  <c r="J21" i="122"/>
  <c r="J20" i="122"/>
  <c r="J19" i="122"/>
  <c r="J18" i="122"/>
  <c r="J17" i="122"/>
  <c r="Y5" i="122"/>
  <c r="U5" i="122"/>
  <c r="Q5" i="122"/>
  <c r="I5" i="122"/>
  <c r="E5" i="122"/>
  <c r="F2" i="122"/>
  <c r="I1" i="122"/>
  <c r="Y53" i="122"/>
  <c r="A12" i="122"/>
  <c r="A5" i="122"/>
  <c r="A179" i="3"/>
  <c r="G179" i="3"/>
  <c r="I179" i="3"/>
  <c r="C1678" i="27" l="1"/>
  <c r="B1679" i="27" s="1"/>
  <c r="C1677" i="27"/>
  <c r="C1676" i="27"/>
  <c r="B1676" i="27" s="1"/>
  <c r="C1675" i="27"/>
  <c r="C1674" i="27"/>
  <c r="B1675" i="27" s="1"/>
  <c r="A1675" i="27" s="1"/>
  <c r="C1673" i="27"/>
  <c r="C1672" i="27"/>
  <c r="C1671" i="27"/>
  <c r="C1670" i="27"/>
  <c r="C1669" i="27"/>
  <c r="C1668" i="27"/>
  <c r="B1668" i="27" s="1"/>
  <c r="C1667" i="27"/>
  <c r="C1666" i="27"/>
  <c r="C1665" i="27"/>
  <c r="C1664" i="27"/>
  <c r="C1663" i="27"/>
  <c r="C1662" i="27"/>
  <c r="C1661" i="27"/>
  <c r="B1661" i="27" s="1"/>
  <c r="A1661" i="27" s="1"/>
  <c r="C1660" i="27"/>
  <c r="C1659" i="27"/>
  <c r="C1658" i="27"/>
  <c r="B1658" i="27"/>
  <c r="A1658" i="27" s="1"/>
  <c r="C1657" i="27"/>
  <c r="C1656" i="27"/>
  <c r="C1655" i="27"/>
  <c r="C1654" i="27"/>
  <c r="C1653" i="27"/>
  <c r="C1652" i="27"/>
  <c r="C1651" i="27"/>
  <c r="C1650" i="27"/>
  <c r="B1650" i="27" s="1"/>
  <c r="A1650" i="27" s="1"/>
  <c r="C1649" i="27"/>
  <c r="C1648" i="27"/>
  <c r="C1647" i="27"/>
  <c r="C1646" i="27"/>
  <c r="B1647" i="27" s="1"/>
  <c r="C1645" i="27"/>
  <c r="C1644" i="27"/>
  <c r="C1643" i="27"/>
  <c r="C1642" i="27"/>
  <c r="C1641" i="27"/>
  <c r="C1640" i="27"/>
  <c r="C1639" i="27"/>
  <c r="C1638" i="27"/>
  <c r="B1639" i="27" s="1"/>
  <c r="C1637" i="27"/>
  <c r="B1637" i="27" s="1"/>
  <c r="A1637" i="27" s="1"/>
  <c r="C1636" i="27"/>
  <c r="C1635" i="27"/>
  <c r="B1635" i="27" s="1"/>
  <c r="C1634" i="27"/>
  <c r="B1634" i="27" s="1"/>
  <c r="C1633" i="27"/>
  <c r="C1632" i="27"/>
  <c r="C1631" i="27"/>
  <c r="C1630" i="27"/>
  <c r="B1631" i="27" s="1"/>
  <c r="C1629" i="27"/>
  <c r="C1628" i="27"/>
  <c r="B1628" i="27" s="1"/>
  <c r="A1628" i="27" s="1"/>
  <c r="A1627" i="27"/>
  <c r="A1626" i="27"/>
  <c r="A1625" i="27"/>
  <c r="A1624" i="27"/>
  <c r="A1623" i="27"/>
  <c r="C1622" i="27"/>
  <c r="B1622" i="27" s="1"/>
  <c r="A1622" i="27" s="1"/>
  <c r="C1621" i="27"/>
  <c r="C1620" i="27"/>
  <c r="B1621" i="27" s="1"/>
  <c r="C1619" i="27"/>
  <c r="C1618" i="27"/>
  <c r="C1617" i="27"/>
  <c r="C1616" i="27"/>
  <c r="C1615" i="27"/>
  <c r="C1614" i="27"/>
  <c r="C1613" i="27"/>
  <c r="B1613" i="27" s="1"/>
  <c r="C1612" i="27"/>
  <c r="C1611" i="27"/>
  <c r="B1612" i="27" s="1"/>
  <c r="A1612" i="27" s="1"/>
  <c r="C1610" i="27"/>
  <c r="B1610" i="27" s="1"/>
  <c r="C1609" i="27"/>
  <c r="C1608" i="27"/>
  <c r="B1609" i="27" s="1"/>
  <c r="C1607" i="27"/>
  <c r="C1606" i="27"/>
  <c r="C1605" i="27"/>
  <c r="C1604" i="27"/>
  <c r="C1603" i="27"/>
  <c r="C1602" i="27"/>
  <c r="C1601" i="27"/>
  <c r="C1600" i="27"/>
  <c r="C1599" i="27"/>
  <c r="C1598" i="27"/>
  <c r="C1597" i="27"/>
  <c r="C1596" i="27"/>
  <c r="C1595" i="27"/>
  <c r="B1595" i="27" s="1"/>
  <c r="A1595" i="27" s="1"/>
  <c r="A1594" i="27"/>
  <c r="A1593" i="27"/>
  <c r="A1592" i="27"/>
  <c r="A1591" i="27"/>
  <c r="B1566" i="27"/>
  <c r="B1567" i="27" s="1"/>
  <c r="J179" i="3"/>
  <c r="H179" i="3"/>
  <c r="B1640" i="27" l="1"/>
  <c r="B1648" i="27"/>
  <c r="B1656" i="27"/>
  <c r="B1642" i="27"/>
  <c r="B1666" i="27"/>
  <c r="A1666" i="27" s="1"/>
  <c r="B1597" i="27"/>
  <c r="A1597" i="27" s="1"/>
  <c r="B1605" i="27"/>
  <c r="B1659" i="27"/>
  <c r="B1667" i="27"/>
  <c r="A1667" i="27" s="1"/>
  <c r="B1651" i="27"/>
  <c r="B1645" i="27"/>
  <c r="A1645" i="27" s="1"/>
  <c r="B1660" i="27"/>
  <c r="B1615" i="27"/>
  <c r="A1615" i="27" s="1"/>
  <c r="B1632" i="27"/>
  <c r="A1632" i="27" s="1"/>
  <c r="B1653" i="27"/>
  <c r="A1653" i="27" s="1"/>
  <c r="B1618" i="27"/>
  <c r="A1634" i="27"/>
  <c r="B1598" i="27"/>
  <c r="A1598" i="27" s="1"/>
  <c r="A1642" i="27"/>
  <c r="B1620" i="27"/>
  <c r="A1620" i="27" s="1"/>
  <c r="B1644" i="27"/>
  <c r="A1644" i="27" s="1"/>
  <c r="B1663" i="27"/>
  <c r="B1674" i="27"/>
  <c r="A1674" i="27" s="1"/>
  <c r="A1605" i="27"/>
  <c r="B1606" i="27"/>
  <c r="A1606" i="27" s="1"/>
  <c r="A1651" i="27"/>
  <c r="B1664" i="27"/>
  <c r="A1664" i="27" s="1"/>
  <c r="B1669" i="27"/>
  <c r="A1669" i="27" s="1"/>
  <c r="B1599" i="27"/>
  <c r="A1599" i="27" s="1"/>
  <c r="A1613" i="27"/>
  <c r="B1601" i="27"/>
  <c r="A1601" i="27" s="1"/>
  <c r="B1607" i="27"/>
  <c r="A1607" i="27" s="1"/>
  <c r="B1614" i="27"/>
  <c r="A1614" i="27" s="1"/>
  <c r="A1621" i="27"/>
  <c r="B1629" i="27"/>
  <c r="A1629" i="27" s="1"/>
  <c r="B1652" i="27"/>
  <c r="A1652" i="27" s="1"/>
  <c r="B1671" i="27"/>
  <c r="A1671" i="27" s="1"/>
  <c r="A1635" i="27"/>
  <c r="B1596" i="27"/>
  <c r="A1596" i="27" s="1"/>
  <c r="B1602" i="27"/>
  <c r="A1602" i="27" s="1"/>
  <c r="B1617" i="27"/>
  <c r="A1617" i="27" s="1"/>
  <c r="B1636" i="27"/>
  <c r="A1636" i="27" s="1"/>
  <c r="B1655" i="27"/>
  <c r="A1655" i="27" s="1"/>
  <c r="A1659" i="27"/>
  <c r="B1672" i="27"/>
  <c r="A1672" i="27" s="1"/>
  <c r="B1677" i="27"/>
  <c r="A1677" i="27" s="1"/>
  <c r="B1604" i="27"/>
  <c r="A1604" i="27" s="1"/>
  <c r="B1643" i="27"/>
  <c r="A1643" i="27" s="1"/>
  <c r="B1568" i="27"/>
  <c r="A1567" i="27"/>
  <c r="A1639" i="27"/>
  <c r="A1663" i="27"/>
  <c r="A1647" i="27"/>
  <c r="A1631" i="27"/>
  <c r="A1609" i="27"/>
  <c r="B1680" i="27"/>
  <c r="A1679" i="27"/>
  <c r="B1600" i="27"/>
  <c r="A1600" i="27" s="1"/>
  <c r="B1608" i="27"/>
  <c r="A1608" i="27" s="1"/>
  <c r="B1616" i="27"/>
  <c r="A1616" i="27" s="1"/>
  <c r="B1630" i="27"/>
  <c r="A1630" i="27" s="1"/>
  <c r="B1638" i="27"/>
  <c r="A1638" i="27" s="1"/>
  <c r="B1646" i="27"/>
  <c r="A1646" i="27" s="1"/>
  <c r="B1654" i="27"/>
  <c r="A1654" i="27" s="1"/>
  <c r="B1662" i="27"/>
  <c r="A1662" i="27" s="1"/>
  <c r="B1670" i="27"/>
  <c r="A1670" i="27" s="1"/>
  <c r="B1678" i="27"/>
  <c r="A1678" i="27" s="1"/>
  <c r="A1676" i="27"/>
  <c r="B1633" i="27"/>
  <c r="A1633" i="27" s="1"/>
  <c r="B1641" i="27"/>
  <c r="A1641" i="27" s="1"/>
  <c r="B1649" i="27"/>
  <c r="A1649" i="27" s="1"/>
  <c r="B1657" i="27"/>
  <c r="A1657" i="27" s="1"/>
  <c r="A1660" i="27"/>
  <c r="B1665" i="27"/>
  <c r="A1665" i="27" s="1"/>
  <c r="A1668" i="27"/>
  <c r="B1673" i="27"/>
  <c r="A1673" i="27" s="1"/>
  <c r="A1566" i="27"/>
  <c r="B1603" i="27"/>
  <c r="A1603" i="27" s="1"/>
  <c r="B1611" i="27"/>
  <c r="A1611" i="27" s="1"/>
  <c r="B1619" i="27"/>
  <c r="A1619" i="27" s="1"/>
  <c r="A1610" i="27"/>
  <c r="A1618" i="27"/>
  <c r="A1640" i="27"/>
  <c r="A1648" i="27"/>
  <c r="A1656" i="27"/>
  <c r="B1681" i="27" l="1"/>
  <c r="A1681" i="27" s="1"/>
  <c r="A1680" i="27"/>
  <c r="A1568" i="27"/>
  <c r="B1569" i="27"/>
  <c r="B1570" i="27" l="1"/>
  <c r="A1569" i="27"/>
  <c r="B1571" i="27" l="1"/>
  <c r="A1570" i="27"/>
  <c r="A1571" i="27" l="1"/>
  <c r="B1572" i="27"/>
  <c r="A1572" i="27" l="1"/>
  <c r="B1573" i="27"/>
  <c r="B1574" i="27" l="1"/>
  <c r="A1573" i="27"/>
  <c r="B1575" i="27" l="1"/>
  <c r="A1574" i="27"/>
  <c r="B1576" i="27" l="1"/>
  <c r="A1575" i="27"/>
  <c r="A1576" i="27" l="1"/>
  <c r="B1577" i="27"/>
  <c r="B1578" i="27" l="1"/>
  <c r="A1577" i="27"/>
  <c r="B1579" i="27" l="1"/>
  <c r="A1578" i="27"/>
  <c r="A1579" i="27" l="1"/>
  <c r="B1580" i="27"/>
  <c r="A1580" i="27" l="1"/>
  <c r="B1581" i="27"/>
  <c r="B1582" i="27" l="1"/>
  <c r="A1581" i="27"/>
  <c r="B1583" i="27" l="1"/>
  <c r="A1582" i="27"/>
  <c r="B1584" i="27" l="1"/>
  <c r="A1583" i="27"/>
  <c r="A1584" i="27" l="1"/>
  <c r="B1585" i="27"/>
  <c r="B1586" i="27" l="1"/>
  <c r="A1585" i="27"/>
  <c r="B1587" i="27" l="1"/>
  <c r="A1586" i="27"/>
  <c r="A1587" i="27" l="1"/>
  <c r="B1588" i="27"/>
  <c r="A1588" i="27" l="1"/>
  <c r="B1589" i="27"/>
  <c r="B1590" i="27" l="1"/>
  <c r="A1590" i="27" s="1"/>
  <c r="A1589" i="27"/>
  <c r="A150" i="3" l="1"/>
  <c r="A318" i="3"/>
  <c r="A315" i="3"/>
  <c r="A311" i="3"/>
  <c r="A310" i="3"/>
  <c r="A307" i="3"/>
  <c r="A305" i="3"/>
  <c r="A302" i="3"/>
  <c r="A300" i="3"/>
  <c r="A299" i="3"/>
  <c r="A280" i="3"/>
  <c r="A209" i="3"/>
  <c r="A203" i="3"/>
  <c r="A200" i="3"/>
  <c r="A196" i="3"/>
  <c r="A195" i="3"/>
  <c r="A194" i="3"/>
  <c r="A193" i="3"/>
  <c r="A192" i="3"/>
  <c r="A131" i="3"/>
  <c r="A121" i="3"/>
  <c r="A119" i="3"/>
  <c r="A116" i="3"/>
  <c r="A115" i="3"/>
  <c r="A114" i="3"/>
  <c r="A110" i="3"/>
  <c r="A47" i="3"/>
  <c r="A36" i="3"/>
  <c r="A30" i="3"/>
  <c r="A29" i="3"/>
  <c r="A28" i="3"/>
  <c r="A26" i="3"/>
  <c r="A25" i="3"/>
  <c r="A23" i="3"/>
  <c r="A22" i="3"/>
  <c r="A21" i="3"/>
  <c r="A10" i="3"/>
  <c r="A9" i="3"/>
  <c r="A5" i="3"/>
  <c r="A234" i="3"/>
  <c r="A220" i="3"/>
  <c r="A222" i="3"/>
  <c r="A223" i="3"/>
  <c r="A71" i="3"/>
  <c r="A64" i="3"/>
  <c r="A77" i="3"/>
  <c r="A94" i="3"/>
  <c r="A101" i="3"/>
  <c r="A55" i="3"/>
  <c r="A272" i="3"/>
  <c r="A243" i="3"/>
  <c r="A246" i="3"/>
  <c r="A245" i="3"/>
  <c r="A242" i="3"/>
  <c r="A241" i="3"/>
  <c r="A244" i="3"/>
  <c r="A268" i="3"/>
  <c r="A270" i="3"/>
  <c r="A269" i="3"/>
  <c r="A271" i="3"/>
  <c r="A267" i="3"/>
  <c r="A253" i="3"/>
  <c r="A256" i="3"/>
  <c r="A190" i="3"/>
  <c r="A189" i="3"/>
  <c r="A157" i="3"/>
  <c r="A148" i="3"/>
  <c r="A147" i="3"/>
  <c r="A167" i="3"/>
  <c r="A174" i="3"/>
  <c r="A161" i="3"/>
  <c r="A162" i="3"/>
  <c r="A177" i="3"/>
  <c r="A176" i="3"/>
  <c r="A169" i="3"/>
  <c r="A153" i="3"/>
  <c r="A152" i="3"/>
  <c r="H150" i="3"/>
  <c r="J150" i="3"/>
  <c r="G150" i="3"/>
  <c r="I150" i="3"/>
  <c r="I1" i="235" l="1"/>
  <c r="I1" i="227"/>
  <c r="I1" i="219"/>
  <c r="I1" i="211"/>
  <c r="I1" i="203"/>
  <c r="I1" i="195"/>
  <c r="I1" i="187"/>
  <c r="I1" i="179"/>
  <c r="I1" i="171"/>
  <c r="I1" i="163"/>
  <c r="I1" i="234"/>
  <c r="I1" i="226"/>
  <c r="I1" i="218"/>
  <c r="I1" i="210"/>
  <c r="I1" i="194"/>
  <c r="I1" i="186"/>
  <c r="I1" i="178"/>
  <c r="I1" i="170"/>
  <c r="I1" i="241"/>
  <c r="I1" i="233"/>
  <c r="I1" i="225"/>
  <c r="I1" i="217"/>
  <c r="I1" i="209"/>
  <c r="I1" i="201"/>
  <c r="I1" i="193"/>
  <c r="I1" i="185"/>
  <c r="I1" i="177"/>
  <c r="I1" i="169"/>
  <c r="I1" i="162"/>
  <c r="I1" i="240"/>
  <c r="I1" i="232"/>
  <c r="I1" i="224"/>
  <c r="I1" i="216"/>
  <c r="I1" i="208"/>
  <c r="I1" i="200"/>
  <c r="I1" i="192"/>
  <c r="I1" i="184"/>
  <c r="I1" i="176"/>
  <c r="I1" i="168"/>
  <c r="I1" i="239"/>
  <c r="I1" i="231"/>
  <c r="I1" i="223"/>
  <c r="I1" i="215"/>
  <c r="I1" i="207"/>
  <c r="I1" i="199"/>
  <c r="I1" i="191"/>
  <c r="I1" i="183"/>
  <c r="I1" i="175"/>
  <c r="I1" i="167"/>
  <c r="I1" i="238"/>
  <c r="I1" i="230"/>
  <c r="I1" i="222"/>
  <c r="I1" i="214"/>
  <c r="I1" i="206"/>
  <c r="I1" i="198"/>
  <c r="I1" i="190"/>
  <c r="I1" i="182"/>
  <c r="I1" i="174"/>
  <c r="I1" i="166"/>
  <c r="I1" i="237"/>
  <c r="I1" i="229"/>
  <c r="I1" i="221"/>
  <c r="I1" i="213"/>
  <c r="I1" i="205"/>
  <c r="I1" i="197"/>
  <c r="I1" i="189"/>
  <c r="I1" i="181"/>
  <c r="I1" i="173"/>
  <c r="I1" i="165"/>
  <c r="I1" i="236"/>
  <c r="I1" i="228"/>
  <c r="I1" i="220"/>
  <c r="I1" i="212"/>
  <c r="I1" i="204"/>
  <c r="I1" i="196"/>
  <c r="I1" i="188"/>
  <c r="I1" i="180"/>
  <c r="I1" i="172"/>
  <c r="I1" i="164"/>
  <c r="B16" i="238"/>
  <c r="B17" i="236"/>
  <c r="B15" i="232"/>
  <c r="B15" i="231"/>
  <c r="B16" i="229"/>
  <c r="B17" i="227"/>
  <c r="B15" i="223"/>
  <c r="B16" i="222"/>
  <c r="B17" i="220"/>
  <c r="B16" i="214"/>
  <c r="B17" i="212"/>
  <c r="B16" i="210"/>
  <c r="B16" i="209"/>
  <c r="B16" i="207"/>
  <c r="B16" i="200"/>
  <c r="B15" i="198"/>
  <c r="B15" i="197"/>
  <c r="B16" i="194"/>
  <c r="B15" i="187"/>
  <c r="B15" i="184"/>
  <c r="B16" i="180"/>
  <c r="B17" i="177"/>
  <c r="B16" i="175"/>
  <c r="B16" i="169"/>
  <c r="B16" i="168"/>
  <c r="B16" i="167"/>
  <c r="B16" i="166"/>
  <c r="B16" i="162"/>
  <c r="B15" i="122"/>
  <c r="B15" i="200"/>
  <c r="B15" i="194"/>
  <c r="B17" i="189"/>
  <c r="B15" i="180"/>
  <c r="B15" i="175"/>
  <c r="B17" i="174"/>
  <c r="B17" i="171"/>
  <c r="B15" i="168"/>
  <c r="B15" i="166"/>
  <c r="B17" i="191"/>
  <c r="B17" i="182"/>
  <c r="B16" i="181"/>
  <c r="B16" i="170"/>
  <c r="B15" i="239"/>
  <c r="B16" i="237"/>
  <c r="B17" i="235"/>
  <c r="B15" i="230"/>
  <c r="B16" i="228"/>
  <c r="B17" i="226"/>
  <c r="B16" i="221"/>
  <c r="B17" i="219"/>
  <c r="B17" i="218"/>
  <c r="B17" i="215"/>
  <c r="B16" i="213"/>
  <c r="B17" i="211"/>
  <c r="B15" i="208"/>
  <c r="B16" i="206"/>
  <c r="B15" i="205"/>
  <c r="B16" i="203"/>
  <c r="B16" i="202"/>
  <c r="B15" i="201"/>
  <c r="B15" i="199"/>
  <c r="B17" i="196"/>
  <c r="B16" i="195"/>
  <c r="B16" i="193"/>
  <c r="B16" i="190"/>
  <c r="B15" i="185"/>
  <c r="B17" i="183"/>
  <c r="B17" i="181"/>
  <c r="B16" i="176"/>
  <c r="B15" i="173"/>
  <c r="B17" i="170"/>
  <c r="B16" i="165"/>
  <c r="B15" i="163"/>
  <c r="B15" i="238"/>
  <c r="B16" i="236"/>
  <c r="B17" i="234"/>
  <c r="B15" i="229"/>
  <c r="B16" i="227"/>
  <c r="B17" i="225"/>
  <c r="B15" i="222"/>
  <c r="B16" i="220"/>
  <c r="B17" i="217"/>
  <c r="B15" i="214"/>
  <c r="B16" i="212"/>
  <c r="B15" i="210"/>
  <c r="B15" i="209"/>
  <c r="B15" i="207"/>
  <c r="B17" i="204"/>
  <c r="B17" i="192"/>
  <c r="B17" i="186"/>
  <c r="B17" i="178"/>
  <c r="B16" i="177"/>
  <c r="B17" i="172"/>
  <c r="B15" i="169"/>
  <c r="B15" i="167"/>
  <c r="B15" i="162"/>
  <c r="B15" i="193"/>
  <c r="B15" i="190"/>
  <c r="B17" i="188"/>
  <c r="B16" i="183"/>
  <c r="B17" i="179"/>
  <c r="B15" i="176"/>
  <c r="B15" i="165"/>
  <c r="B17" i="164"/>
  <c r="B17" i="241"/>
  <c r="B17" i="240"/>
  <c r="B15" i="237"/>
  <c r="B16" i="235"/>
  <c r="B17" i="233"/>
  <c r="B15" i="228"/>
  <c r="B16" i="226"/>
  <c r="B17" i="224"/>
  <c r="B15" i="221"/>
  <c r="B16" i="219"/>
  <c r="B16" i="218"/>
  <c r="B17" i="216"/>
  <c r="B16" i="215"/>
  <c r="B15" i="213"/>
  <c r="B16" i="211"/>
  <c r="B15" i="206"/>
  <c r="B15" i="203"/>
  <c r="B15" i="202"/>
  <c r="B16" i="196"/>
  <c r="B15" i="195"/>
  <c r="B16" i="241"/>
  <c r="B15" i="236"/>
  <c r="B16" i="234"/>
  <c r="B17" i="232"/>
  <c r="B17" i="231"/>
  <c r="B15" i="227"/>
  <c r="B16" i="225"/>
  <c r="B17" i="223"/>
  <c r="B15" i="220"/>
  <c r="B16" i="217"/>
  <c r="B15" i="212"/>
  <c r="B16" i="204"/>
  <c r="B17" i="198"/>
  <c r="B17" i="197"/>
  <c r="B16" i="192"/>
  <c r="B16" i="189"/>
  <c r="B17" i="187"/>
  <c r="B16" i="186"/>
  <c r="B17" i="184"/>
  <c r="B16" i="178"/>
  <c r="B15" i="177"/>
  <c r="B16" i="174"/>
  <c r="B16" i="172"/>
  <c r="B16" i="171"/>
  <c r="B16" i="191"/>
  <c r="B16" i="188"/>
  <c r="B17" i="185"/>
  <c r="B15" i="183"/>
  <c r="B16" i="182"/>
  <c r="B15" i="181"/>
  <c r="B16" i="179"/>
  <c r="B17" i="173"/>
  <c r="B15" i="170"/>
  <c r="B16" i="164"/>
  <c r="B17" i="163"/>
  <c r="B15" i="192"/>
  <c r="B15" i="189"/>
  <c r="B15" i="186"/>
  <c r="B16" i="184"/>
  <c r="B15" i="178"/>
  <c r="B15" i="174"/>
  <c r="B15" i="171"/>
  <c r="B17" i="168"/>
  <c r="B17" i="162"/>
  <c r="B15" i="164"/>
  <c r="B16" i="240"/>
  <c r="B17" i="239"/>
  <c r="B15" i="235"/>
  <c r="B16" i="233"/>
  <c r="B17" i="230"/>
  <c r="B15" i="226"/>
  <c r="B16" i="224"/>
  <c r="B15" i="219"/>
  <c r="B15" i="218"/>
  <c r="B16" i="216"/>
  <c r="B15" i="215"/>
  <c r="B15" i="211"/>
  <c r="B17" i="208"/>
  <c r="B17" i="205"/>
  <c r="B17" i="201"/>
  <c r="B17" i="199"/>
  <c r="B15" i="196"/>
  <c r="B17" i="122"/>
  <c r="B16" i="163"/>
  <c r="B15" i="241"/>
  <c r="B17" i="238"/>
  <c r="B15" i="234"/>
  <c r="B16" i="232"/>
  <c r="B16" i="231"/>
  <c r="B17" i="229"/>
  <c r="B15" i="225"/>
  <c r="B16" i="223"/>
  <c r="B17" i="222"/>
  <c r="B15" i="217"/>
  <c r="B17" i="214"/>
  <c r="B17" i="210"/>
  <c r="B17" i="209"/>
  <c r="B17" i="207"/>
  <c r="B15" i="204"/>
  <c r="B17" i="200"/>
  <c r="B16" i="198"/>
  <c r="B16" i="197"/>
  <c r="B17" i="194"/>
  <c r="B16" i="187"/>
  <c r="B17" i="180"/>
  <c r="B17" i="175"/>
  <c r="B15" i="172"/>
  <c r="B17" i="169"/>
  <c r="B17" i="167"/>
  <c r="B17" i="166"/>
  <c r="B17" i="165"/>
  <c r="B16" i="122"/>
  <c r="B15" i="240"/>
  <c r="B16" i="239"/>
  <c r="B17" i="237"/>
  <c r="B15" i="233"/>
  <c r="B16" i="230"/>
  <c r="B17" i="228"/>
  <c r="B15" i="224"/>
  <c r="B17" i="221"/>
  <c r="B15" i="216"/>
  <c r="B17" i="213"/>
  <c r="B16" i="208"/>
  <c r="B17" i="206"/>
  <c r="B16" i="205"/>
  <c r="B17" i="203"/>
  <c r="B17" i="202"/>
  <c r="B16" i="201"/>
  <c r="B16" i="199"/>
  <c r="B17" i="195"/>
  <c r="B17" i="193"/>
  <c r="B15" i="191"/>
  <c r="B17" i="190"/>
  <c r="B15" i="188"/>
  <c r="B16" i="185"/>
  <c r="B15" i="182"/>
  <c r="B15" i="179"/>
  <c r="B17" i="176"/>
  <c r="B16" i="173"/>
  <c r="F150" i="3"/>
  <c r="G29" i="3"/>
  <c r="H194" i="3"/>
  <c r="G242" i="3"/>
  <c r="I246" i="3"/>
  <c r="J167" i="3"/>
  <c r="G5" i="3"/>
  <c r="I241" i="3"/>
  <c r="H220" i="3"/>
  <c r="H30" i="3"/>
  <c r="G147" i="3"/>
  <c r="G245" i="3"/>
  <c r="G268" i="3"/>
  <c r="H152" i="3"/>
  <c r="H169" i="3"/>
  <c r="H177" i="3"/>
  <c r="G190" i="3"/>
  <c r="G36" i="3"/>
  <c r="I193" i="3"/>
  <c r="H36" i="3"/>
  <c r="J157" i="3"/>
  <c r="I161" i="3"/>
  <c r="H119" i="3"/>
  <c r="I121" i="3"/>
  <c r="G169" i="3"/>
  <c r="J174" i="3"/>
  <c r="I203" i="3"/>
  <c r="I220" i="3"/>
  <c r="H310" i="3"/>
  <c r="H244" i="3"/>
  <c r="H22" i="3"/>
  <c r="H209" i="3"/>
  <c r="G223" i="3"/>
  <c r="J241" i="3"/>
  <c r="I174" i="3"/>
  <c r="I223" i="3"/>
  <c r="J119" i="3"/>
  <c r="H153" i="3"/>
  <c r="J209" i="3"/>
  <c r="G318" i="3"/>
  <c r="I47" i="3"/>
  <c r="J21" i="3"/>
  <c r="J271" i="3"/>
  <c r="H28" i="3"/>
  <c r="G196" i="3"/>
  <c r="H161" i="3"/>
  <c r="G256" i="3"/>
  <c r="H71" i="3"/>
  <c r="I55" i="3"/>
  <c r="H234" i="3"/>
  <c r="J10" i="3"/>
  <c r="I131" i="3"/>
  <c r="G193" i="3"/>
  <c r="H101" i="3"/>
  <c r="G157" i="3"/>
  <c r="I28" i="3"/>
  <c r="G9" i="3"/>
  <c r="I101" i="3"/>
  <c r="I94" i="3"/>
  <c r="I5" i="3"/>
  <c r="H267" i="3"/>
  <c r="G234" i="3"/>
  <c r="I311" i="3"/>
  <c r="G271" i="3"/>
  <c r="I21" i="3"/>
  <c r="H114" i="3"/>
  <c r="J195" i="3"/>
  <c r="H190" i="3"/>
  <c r="J5" i="3"/>
  <c r="J28" i="3"/>
  <c r="H270" i="3"/>
  <c r="I71" i="3"/>
  <c r="H280" i="3"/>
  <c r="G23" i="3"/>
  <c r="J243" i="3"/>
  <c r="J116" i="3"/>
  <c r="I244" i="3"/>
  <c r="G269" i="3"/>
  <c r="G30" i="3"/>
  <c r="G299" i="3"/>
  <c r="J36" i="3"/>
  <c r="H29" i="3"/>
  <c r="J299" i="3"/>
  <c r="H110" i="3"/>
  <c r="G310" i="3"/>
  <c r="I22" i="3"/>
  <c r="I271" i="3"/>
  <c r="G222" i="3"/>
  <c r="J318" i="3"/>
  <c r="J169" i="3"/>
  <c r="J307" i="3"/>
  <c r="H176" i="3"/>
  <c r="H268" i="3"/>
  <c r="J115" i="3"/>
  <c r="H311" i="3"/>
  <c r="I152" i="3"/>
  <c r="G194" i="3"/>
  <c r="G94" i="3"/>
  <c r="G246" i="3"/>
  <c r="G161" i="3"/>
  <c r="H299" i="3"/>
  <c r="I234" i="3"/>
  <c r="G162" i="3"/>
  <c r="J194" i="3"/>
  <c r="J305" i="3"/>
  <c r="H203" i="3"/>
  <c r="H64" i="3"/>
  <c r="H315" i="3"/>
  <c r="J162" i="3"/>
  <c r="J177" i="3"/>
  <c r="I209" i="3"/>
  <c r="G307" i="3"/>
  <c r="H26" i="3"/>
  <c r="I36" i="3"/>
  <c r="H9" i="3"/>
  <c r="J55" i="3"/>
  <c r="H10" i="3"/>
  <c r="J192" i="3"/>
  <c r="H193" i="3"/>
  <c r="G267" i="3"/>
  <c r="J196" i="3"/>
  <c r="G167" i="3"/>
  <c r="J176" i="3"/>
  <c r="J30" i="3"/>
  <c r="G47" i="3"/>
  <c r="J23" i="3"/>
  <c r="H269" i="3"/>
  <c r="G209" i="3"/>
  <c r="I177" i="3"/>
  <c r="J131" i="3"/>
  <c r="I318" i="3"/>
  <c r="I169" i="3"/>
  <c r="H131" i="3"/>
  <c r="I253" i="3"/>
  <c r="I4" i="3"/>
  <c r="J234" i="3"/>
  <c r="G148" i="3"/>
  <c r="G192" i="3"/>
  <c r="H307" i="3"/>
  <c r="G28" i="3"/>
  <c r="J268" i="3"/>
  <c r="I190" i="3"/>
  <c r="H318" i="3"/>
  <c r="I194" i="3"/>
  <c r="J245" i="3"/>
  <c r="J203" i="3"/>
  <c r="H222" i="3"/>
  <c r="H94" i="3"/>
  <c r="J25" i="3"/>
  <c r="J311" i="3"/>
  <c r="J222" i="3"/>
  <c r="I189" i="3"/>
  <c r="J4" i="3"/>
  <c r="J71" i="3"/>
  <c r="G241" i="3"/>
  <c r="H300" i="3"/>
  <c r="G55" i="3"/>
  <c r="J300" i="3"/>
  <c r="J189" i="3"/>
  <c r="J256" i="3"/>
  <c r="H121" i="3"/>
  <c r="G195" i="3"/>
  <c r="I243" i="3"/>
  <c r="H157" i="3"/>
  <c r="G203" i="3"/>
  <c r="I147" i="3"/>
  <c r="G116" i="3"/>
  <c r="J190" i="3"/>
  <c r="G101" i="3"/>
  <c r="H115" i="3"/>
  <c r="I315" i="3"/>
  <c r="H195" i="3"/>
  <c r="I10" i="3"/>
  <c r="J147" i="3"/>
  <c r="H196" i="3"/>
  <c r="G25" i="3"/>
  <c r="H243" i="3"/>
  <c r="G270" i="3"/>
  <c r="H305" i="3"/>
  <c r="H223" i="3"/>
  <c r="I77" i="3"/>
  <c r="J94" i="3"/>
  <c r="G272" i="3"/>
  <c r="G114" i="3"/>
  <c r="J29" i="3"/>
  <c r="I148" i="3"/>
  <c r="H116" i="3"/>
  <c r="G177" i="3"/>
  <c r="G64" i="3"/>
  <c r="I23" i="3"/>
  <c r="J270" i="3"/>
  <c r="G302" i="3"/>
  <c r="G71" i="3"/>
  <c r="I280" i="3"/>
  <c r="H21" i="3"/>
  <c r="G176" i="3"/>
  <c r="G311" i="3"/>
  <c r="H302" i="3"/>
  <c r="G10" i="3"/>
  <c r="I195" i="3"/>
  <c r="H242" i="3"/>
  <c r="J246" i="3"/>
  <c r="H272" i="3"/>
  <c r="I157" i="3"/>
  <c r="I310" i="3"/>
  <c r="H167" i="3"/>
  <c r="H4" i="3"/>
  <c r="J302" i="3"/>
  <c r="I162" i="3"/>
  <c r="I269" i="3"/>
  <c r="G174" i="3"/>
  <c r="I305" i="3"/>
  <c r="J280" i="3"/>
  <c r="J26" i="3"/>
  <c r="I272" i="3"/>
  <c r="H5" i="3"/>
  <c r="H256" i="3"/>
  <c r="J253" i="3"/>
  <c r="J153" i="3"/>
  <c r="G77" i="3"/>
  <c r="H77" i="3"/>
  <c r="I242" i="3"/>
  <c r="J267" i="3"/>
  <c r="H147" i="3"/>
  <c r="I30" i="3"/>
  <c r="J114" i="3"/>
  <c r="J152" i="3"/>
  <c r="I256" i="3"/>
  <c r="I29" i="3"/>
  <c r="H162" i="3"/>
  <c r="G21" i="3"/>
  <c r="I116" i="3"/>
  <c r="I268" i="3"/>
  <c r="G189" i="3"/>
  <c r="J64" i="3"/>
  <c r="H23" i="3"/>
  <c r="G220" i="3"/>
  <c r="I153" i="3"/>
  <c r="J272" i="3"/>
  <c r="G244" i="3"/>
  <c r="I110" i="3"/>
  <c r="H192" i="3"/>
  <c r="G22" i="3"/>
  <c r="H246" i="3"/>
  <c r="H271" i="3"/>
  <c r="I299" i="3"/>
  <c r="H174" i="3"/>
  <c r="J161" i="3"/>
  <c r="H253" i="3"/>
  <c r="I9" i="3"/>
  <c r="J148" i="3"/>
  <c r="J101" i="3"/>
  <c r="H55" i="3"/>
  <c r="I26" i="3"/>
  <c r="J121" i="3"/>
  <c r="I25" i="3"/>
  <c r="J242" i="3"/>
  <c r="G253" i="3"/>
  <c r="J244" i="3"/>
  <c r="I115" i="3"/>
  <c r="J223" i="3"/>
  <c r="G300" i="3"/>
  <c r="G152" i="3"/>
  <c r="H245" i="3"/>
  <c r="I267" i="3"/>
  <c r="G243" i="3"/>
  <c r="I300" i="3"/>
  <c r="J315" i="3"/>
  <c r="I176" i="3"/>
  <c r="G26" i="3"/>
  <c r="G110" i="3"/>
  <c r="I200" i="3"/>
  <c r="H241" i="3"/>
  <c r="G115" i="3"/>
  <c r="H47" i="3"/>
  <c r="I167" i="3"/>
  <c r="I64" i="3"/>
  <c r="I307" i="3"/>
  <c r="G153" i="3"/>
  <c r="J110" i="3"/>
  <c r="H148" i="3"/>
  <c r="J193" i="3"/>
  <c r="H200" i="3"/>
  <c r="J22" i="3"/>
  <c r="G131" i="3"/>
  <c r="I192" i="3"/>
  <c r="G4" i="3"/>
  <c r="J77" i="3"/>
  <c r="G305" i="3"/>
  <c r="G280" i="3"/>
  <c r="I245" i="3"/>
  <c r="I270" i="3"/>
  <c r="I114" i="3"/>
  <c r="J220" i="3"/>
  <c r="H189" i="3"/>
  <c r="J269" i="3"/>
  <c r="G119" i="3"/>
  <c r="G200" i="3"/>
  <c r="G121" i="3"/>
  <c r="I196" i="3"/>
  <c r="I302" i="3"/>
  <c r="G315" i="3"/>
  <c r="H25" i="3"/>
  <c r="I119" i="3"/>
  <c r="J200" i="3"/>
  <c r="J310" i="3"/>
  <c r="J9" i="3"/>
  <c r="I222" i="3"/>
  <c r="J47" i="3"/>
  <c r="C1390" i="27" l="1"/>
  <c r="C1417" i="27"/>
  <c r="C1418" i="27"/>
  <c r="B1418" i="27" l="1"/>
  <c r="F169" i="3"/>
  <c r="F176" i="3"/>
  <c r="F152" i="3" l="1"/>
  <c r="F153" i="3"/>
  <c r="F177" i="3"/>
  <c r="F179" i="3"/>
  <c r="F162" i="3"/>
  <c r="F161" i="3"/>
  <c r="F174" i="3"/>
  <c r="F167" i="3"/>
  <c r="F147" i="3"/>
  <c r="F148" i="3"/>
  <c r="F157" i="3"/>
  <c r="F189" i="3"/>
  <c r="F190" i="3"/>
  <c r="F256" i="3"/>
  <c r="F253" i="3"/>
  <c r="F267" i="3"/>
  <c r="F271" i="3"/>
  <c r="F269" i="3"/>
  <c r="F270" i="3"/>
  <c r="F268" i="3"/>
  <c r="F244" i="3"/>
  <c r="F241" i="3"/>
  <c r="F242" i="3"/>
  <c r="F245" i="3"/>
  <c r="F246" i="3"/>
  <c r="F243" i="3"/>
  <c r="F272" i="3"/>
  <c r="F55" i="3"/>
  <c r="F101" i="3"/>
  <c r="F94" i="3"/>
  <c r="F77" i="3"/>
  <c r="F64" i="3"/>
  <c r="F71" i="3"/>
  <c r="F223" i="3"/>
  <c r="F222" i="3"/>
  <c r="F220" i="3"/>
  <c r="F234" i="3"/>
  <c r="F4" i="3"/>
  <c r="F5" i="3"/>
  <c r="F9" i="3"/>
  <c r="F10" i="3"/>
  <c r="F21" i="3"/>
  <c r="F22" i="3"/>
  <c r="F23" i="3"/>
  <c r="F25" i="3"/>
  <c r="F26" i="3"/>
  <c r="F28" i="3"/>
  <c r="F29" i="3"/>
  <c r="F30" i="3"/>
  <c r="F36" i="3"/>
  <c r="F110" i="3"/>
  <c r="F114" i="3"/>
  <c r="F115" i="3"/>
  <c r="F116" i="3"/>
  <c r="F119" i="3"/>
  <c r="F121" i="3"/>
  <c r="F131" i="3"/>
  <c r="F192" i="3"/>
  <c r="F193" i="3"/>
  <c r="F194" i="3"/>
  <c r="F195" i="3"/>
  <c r="F196" i="3"/>
  <c r="F200" i="3"/>
  <c r="F203" i="3"/>
  <c r="F209" i="3"/>
  <c r="F280" i="3"/>
  <c r="F299" i="3"/>
  <c r="F300" i="3"/>
  <c r="F302" i="3"/>
  <c r="F305" i="3"/>
  <c r="F307" i="3"/>
  <c r="F310" i="3"/>
  <c r="F311" i="3"/>
  <c r="F315" i="3"/>
  <c r="F318" i="3"/>
  <c r="F47" i="3" l="1"/>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B148" i="27" s="1"/>
  <c r="A148" i="27" s="1"/>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C216" i="27"/>
  <c r="C217" i="27"/>
  <c r="C218" i="27"/>
  <c r="C219" i="27"/>
  <c r="C220" i="27"/>
  <c r="C221" i="27"/>
  <c r="C222" i="27"/>
  <c r="C223" i="27"/>
  <c r="C224" i="27"/>
  <c r="C225" i="27"/>
  <c r="C226" i="27"/>
  <c r="C227" i="27"/>
  <c r="C228" i="27"/>
  <c r="C229" i="27"/>
  <c r="C230" i="27"/>
  <c r="C231" i="27"/>
  <c r="C232" i="27"/>
  <c r="C233" i="27"/>
  <c r="C234" i="27"/>
  <c r="C235" i="27"/>
  <c r="C236" i="27"/>
  <c r="C237" i="27"/>
  <c r="C238" i="27"/>
  <c r="C239" i="27"/>
  <c r="C240" i="27"/>
  <c r="C241" i="27"/>
  <c r="C242" i="27"/>
  <c r="C243" i="27"/>
  <c r="C244" i="27"/>
  <c r="C245" i="27"/>
  <c r="C246" i="27"/>
  <c r="C247" i="27"/>
  <c r="C248" i="27"/>
  <c r="C249" i="27"/>
  <c r="C250" i="27"/>
  <c r="C251" i="27"/>
  <c r="C252" i="27"/>
  <c r="C253" i="27"/>
  <c r="C254" i="27"/>
  <c r="C255" i="27"/>
  <c r="C256" i="27"/>
  <c r="C257" i="27"/>
  <c r="C258" i="27"/>
  <c r="C259" i="27"/>
  <c r="C260" i="27"/>
  <c r="C261" i="27"/>
  <c r="C262" i="27"/>
  <c r="C263" i="27"/>
  <c r="C264" i="27"/>
  <c r="C265" i="27"/>
  <c r="C266" i="27"/>
  <c r="C267" i="27"/>
  <c r="C268" i="27"/>
  <c r="C269" i="27"/>
  <c r="C270" i="27"/>
  <c r="C271" i="27"/>
  <c r="C272" i="27"/>
  <c r="C273" i="27"/>
  <c r="C274" i="27"/>
  <c r="C275" i="27"/>
  <c r="C276" i="27"/>
  <c r="C277" i="27"/>
  <c r="C278" i="27"/>
  <c r="C279" i="27"/>
  <c r="C280" i="27"/>
  <c r="C281" i="27"/>
  <c r="C282" i="27"/>
  <c r="C283" i="27"/>
  <c r="C284" i="27"/>
  <c r="C285" i="27"/>
  <c r="C286" i="27"/>
  <c r="C287" i="27"/>
  <c r="C288" i="27"/>
  <c r="C289" i="27"/>
  <c r="C290" i="27"/>
  <c r="C291" i="27"/>
  <c r="C292" i="27"/>
  <c r="C293" i="27"/>
  <c r="C294" i="27"/>
  <c r="C295" i="27"/>
  <c r="C296" i="27"/>
  <c r="C297" i="27"/>
  <c r="C298" i="27"/>
  <c r="C299" i="27"/>
  <c r="C300" i="27"/>
  <c r="C301" i="27"/>
  <c r="C302" i="27"/>
  <c r="C303" i="27"/>
  <c r="C304" i="27"/>
  <c r="C305" i="27"/>
  <c r="C306" i="27"/>
  <c r="C307" i="27"/>
  <c r="C308" i="27"/>
  <c r="C309" i="27"/>
  <c r="C310" i="27"/>
  <c r="C311" i="27"/>
  <c r="C312" i="27"/>
  <c r="C313" i="27"/>
  <c r="C314" i="27"/>
  <c r="C315" i="27"/>
  <c r="C316" i="27"/>
  <c r="C317" i="27"/>
  <c r="C318" i="27"/>
  <c r="C319" i="27"/>
  <c r="C320" i="27"/>
  <c r="C321" i="27"/>
  <c r="C322" i="27"/>
  <c r="C323" i="27"/>
  <c r="C324" i="27"/>
  <c r="C325" i="27"/>
  <c r="C326" i="27"/>
  <c r="C327" i="27"/>
  <c r="C328" i="27"/>
  <c r="C329" i="27"/>
  <c r="C330" i="27"/>
  <c r="C331" i="27"/>
  <c r="C332" i="27"/>
  <c r="C333" i="27"/>
  <c r="C334" i="27"/>
  <c r="C335" i="27"/>
  <c r="C336" i="27"/>
  <c r="C337" i="27"/>
  <c r="C338" i="27"/>
  <c r="C339" i="27"/>
  <c r="C340" i="27"/>
  <c r="C341" i="27"/>
  <c r="C342" i="27"/>
  <c r="C343" i="27"/>
  <c r="C344" i="27"/>
  <c r="C345" i="27"/>
  <c r="C346" i="27"/>
  <c r="C347" i="27"/>
  <c r="C348" i="27"/>
  <c r="C349" i="27"/>
  <c r="C350" i="27"/>
  <c r="C351" i="27"/>
  <c r="C352" i="27"/>
  <c r="C353" i="27"/>
  <c r="C354" i="27"/>
  <c r="C355" i="27"/>
  <c r="C356" i="27"/>
  <c r="C357" i="27"/>
  <c r="C358" i="27"/>
  <c r="C359" i="27"/>
  <c r="C360" i="27"/>
  <c r="C361" i="27"/>
  <c r="C362" i="27"/>
  <c r="C363" i="27"/>
  <c r="C371" i="27"/>
  <c r="C372" i="27"/>
  <c r="C373" i="27"/>
  <c r="C374" i="27"/>
  <c r="C375" i="27"/>
  <c r="C376" i="27"/>
  <c r="C377" i="27"/>
  <c r="C378" i="27"/>
  <c r="C379" i="27"/>
  <c r="C380" i="27"/>
  <c r="C381" i="27"/>
  <c r="C382" i="27"/>
  <c r="C383" i="27"/>
  <c r="C384" i="27"/>
  <c r="C385" i="27"/>
  <c r="C386" i="27"/>
  <c r="C387" i="27"/>
  <c r="C388" i="27"/>
  <c r="C389" i="27"/>
  <c r="C390" i="27"/>
  <c r="C391" i="27"/>
  <c r="C392" i="27"/>
  <c r="C393" i="27"/>
  <c r="C394" i="27"/>
  <c r="C395" i="27"/>
  <c r="C396" i="27"/>
  <c r="C397" i="27"/>
  <c r="C398" i="27"/>
  <c r="C399" i="27"/>
  <c r="C400" i="27"/>
  <c r="C401" i="27"/>
  <c r="C402" i="27"/>
  <c r="C403" i="27"/>
  <c r="C404" i="27"/>
  <c r="C405" i="27"/>
  <c r="C406" i="27"/>
  <c r="C407" i="27"/>
  <c r="C408" i="27"/>
  <c r="C409" i="27"/>
  <c r="C410" i="27"/>
  <c r="C411" i="27"/>
  <c r="C412" i="27"/>
  <c r="C413" i="27"/>
  <c r="C414" i="27"/>
  <c r="C415" i="27"/>
  <c r="C416" i="27"/>
  <c r="C417" i="27"/>
  <c r="C418" i="27"/>
  <c r="C419" i="27"/>
  <c r="C420" i="27"/>
  <c r="C421" i="27"/>
  <c r="C422" i="27"/>
  <c r="C423" i="27"/>
  <c r="C424" i="27"/>
  <c r="C425" i="27"/>
  <c r="C426" i="27"/>
  <c r="C427" i="27"/>
  <c r="C428" i="27"/>
  <c r="C429" i="27"/>
  <c r="C430" i="27"/>
  <c r="C431" i="27"/>
  <c r="C432" i="27"/>
  <c r="C433" i="27"/>
  <c r="C434" i="27"/>
  <c r="C435" i="27"/>
  <c r="C436" i="27"/>
  <c r="C437" i="27"/>
  <c r="C438" i="27"/>
  <c r="C439" i="27"/>
  <c r="C440" i="27"/>
  <c r="C441" i="27"/>
  <c r="C442" i="27"/>
  <c r="C443" i="27"/>
  <c r="C444" i="27"/>
  <c r="C445" i="27"/>
  <c r="C446" i="27"/>
  <c r="C447" i="27"/>
  <c r="C448" i="27"/>
  <c r="C449" i="27"/>
  <c r="C450" i="27"/>
  <c r="C451" i="27"/>
  <c r="C452" i="27"/>
  <c r="C453" i="27"/>
  <c r="C454" i="27"/>
  <c r="C455" i="27"/>
  <c r="C456" i="27"/>
  <c r="C457" i="27"/>
  <c r="C458" i="27"/>
  <c r="C459" i="27"/>
  <c r="C460" i="27"/>
  <c r="C461" i="27"/>
  <c r="C462" i="27"/>
  <c r="C463" i="27"/>
  <c r="C464" i="27"/>
  <c r="C465" i="27"/>
  <c r="C466" i="27"/>
  <c r="C467" i="27"/>
  <c r="C468" i="27"/>
  <c r="C469" i="27"/>
  <c r="C470" i="27"/>
  <c r="C471" i="27"/>
  <c r="C472" i="27"/>
  <c r="C473" i="27"/>
  <c r="C474" i="27"/>
  <c r="C475" i="27"/>
  <c r="C476" i="27"/>
  <c r="C477" i="27"/>
  <c r="C478" i="27"/>
  <c r="C479" i="27"/>
  <c r="C480" i="27"/>
  <c r="C481" i="27"/>
  <c r="C482" i="27"/>
  <c r="C483" i="27"/>
  <c r="C484" i="27"/>
  <c r="C485" i="27"/>
  <c r="C486" i="27"/>
  <c r="C487" i="27"/>
  <c r="C488" i="27"/>
  <c r="C489" i="27"/>
  <c r="C490" i="27"/>
  <c r="C491" i="27"/>
  <c r="C492" i="27"/>
  <c r="C493" i="27"/>
  <c r="C494" i="27"/>
  <c r="C495" i="27"/>
  <c r="C496" i="27"/>
  <c r="C497" i="27"/>
  <c r="C498" i="27"/>
  <c r="C499" i="27"/>
  <c r="C500" i="27"/>
  <c r="C501" i="27"/>
  <c r="C502" i="27"/>
  <c r="C503" i="27"/>
  <c r="C504" i="27"/>
  <c r="C505" i="27"/>
  <c r="C506" i="27"/>
  <c r="C507" i="27"/>
  <c r="C508" i="27"/>
  <c r="C509" i="27"/>
  <c r="C510" i="27"/>
  <c r="C511" i="27"/>
  <c r="C512" i="27"/>
  <c r="C513" i="27"/>
  <c r="C514" i="27"/>
  <c r="C515" i="27"/>
  <c r="C516" i="27"/>
  <c r="C517" i="27"/>
  <c r="C518" i="27"/>
  <c r="C519" i="27"/>
  <c r="C520" i="27"/>
  <c r="C521" i="27"/>
  <c r="C522" i="27"/>
  <c r="C523" i="27"/>
  <c r="C524" i="27"/>
  <c r="C525" i="27"/>
  <c r="C526" i="27"/>
  <c r="C527" i="27"/>
  <c r="C528" i="27"/>
  <c r="C529" i="27"/>
  <c r="C530" i="27"/>
  <c r="C531" i="27"/>
  <c r="C532" i="27"/>
  <c r="C533" i="27"/>
  <c r="C534" i="27"/>
  <c r="C535" i="27"/>
  <c r="C536" i="27"/>
  <c r="C537" i="27"/>
  <c r="C538" i="27"/>
  <c r="C539" i="27"/>
  <c r="C540" i="27"/>
  <c r="C541" i="27"/>
  <c r="C542" i="27"/>
  <c r="C543" i="27"/>
  <c r="C544" i="27"/>
  <c r="C545" i="27"/>
  <c r="C546" i="27"/>
  <c r="C547" i="27"/>
  <c r="C548" i="27"/>
  <c r="C549" i="27"/>
  <c r="C550" i="27"/>
  <c r="C551" i="27"/>
  <c r="C552" i="27"/>
  <c r="C553" i="27"/>
  <c r="C554" i="27"/>
  <c r="C555" i="27"/>
  <c r="C556" i="27"/>
  <c r="C557" i="27"/>
  <c r="C558" i="27"/>
  <c r="C559" i="27"/>
  <c r="C560" i="27"/>
  <c r="C561" i="27"/>
  <c r="C562" i="27"/>
  <c r="C563" i="27"/>
  <c r="C564" i="27"/>
  <c r="C565" i="27"/>
  <c r="C566" i="27"/>
  <c r="C567" i="27"/>
  <c r="C568" i="27"/>
  <c r="C569" i="27"/>
  <c r="C570" i="27"/>
  <c r="C571" i="27"/>
  <c r="C572" i="27"/>
  <c r="C573" i="27"/>
  <c r="C574" i="27"/>
  <c r="C575" i="27"/>
  <c r="C576" i="27"/>
  <c r="C577" i="27"/>
  <c r="C578" i="27"/>
  <c r="C579" i="27"/>
  <c r="C580" i="27"/>
  <c r="C581" i="27"/>
  <c r="C582" i="27"/>
  <c r="C583" i="27"/>
  <c r="C584" i="27"/>
  <c r="C585" i="27"/>
  <c r="C586" i="27"/>
  <c r="C587" i="27"/>
  <c r="C588" i="27"/>
  <c r="C589" i="27"/>
  <c r="C590" i="27"/>
  <c r="C591" i="27"/>
  <c r="C592" i="27"/>
  <c r="C593" i="27"/>
  <c r="C594" i="27"/>
  <c r="C595" i="27"/>
  <c r="C596" i="27"/>
  <c r="C597" i="27"/>
  <c r="C598" i="27"/>
  <c r="C599" i="27"/>
  <c r="C600" i="27"/>
  <c r="C601" i="27"/>
  <c r="C602" i="27"/>
  <c r="C603" i="27"/>
  <c r="C604" i="27"/>
  <c r="C605" i="27"/>
  <c r="C606" i="27"/>
  <c r="C607" i="27"/>
  <c r="C608" i="27"/>
  <c r="C609" i="27"/>
  <c r="C610" i="27"/>
  <c r="C611" i="27"/>
  <c r="C612" i="27"/>
  <c r="C613" i="27"/>
  <c r="C614" i="27"/>
  <c r="C615" i="27"/>
  <c r="C616" i="27"/>
  <c r="C617" i="27"/>
  <c r="C618" i="27"/>
  <c r="C619" i="27"/>
  <c r="C620" i="27"/>
  <c r="C621" i="27"/>
  <c r="C622" i="27"/>
  <c r="C623" i="27"/>
  <c r="C624" i="27"/>
  <c r="C625" i="27"/>
  <c r="C626" i="27"/>
  <c r="C627" i="27"/>
  <c r="C628" i="27"/>
  <c r="C629" i="27"/>
  <c r="C630" i="27"/>
  <c r="C631" i="27"/>
  <c r="C632" i="27"/>
  <c r="C633" i="27"/>
  <c r="C634" i="27"/>
  <c r="C635" i="27"/>
  <c r="C636" i="27"/>
  <c r="C637" i="27"/>
  <c r="C638" i="27"/>
  <c r="C639" i="27"/>
  <c r="C640" i="27"/>
  <c r="C641" i="27"/>
  <c r="C642" i="27"/>
  <c r="C643" i="27"/>
  <c r="C644" i="27"/>
  <c r="C645" i="27"/>
  <c r="C646" i="27"/>
  <c r="C647" i="27"/>
  <c r="C648" i="27"/>
  <c r="C649" i="27"/>
  <c r="C650" i="27"/>
  <c r="C651" i="27"/>
  <c r="C652" i="27"/>
  <c r="C653" i="27"/>
  <c r="C654" i="27"/>
  <c r="C655" i="27"/>
  <c r="C656" i="27"/>
  <c r="C657" i="27"/>
  <c r="C658" i="27"/>
  <c r="C659" i="27"/>
  <c r="C660" i="27"/>
  <c r="C661" i="27"/>
  <c r="C662" i="27"/>
  <c r="C663" i="27"/>
  <c r="C664" i="27"/>
  <c r="C665" i="27"/>
  <c r="C666" i="27"/>
  <c r="C667" i="27"/>
  <c r="C668" i="27"/>
  <c r="C669" i="27"/>
  <c r="C670" i="27"/>
  <c r="C671" i="27"/>
  <c r="C672" i="27"/>
  <c r="C673" i="27"/>
  <c r="C674" i="27"/>
  <c r="C675" i="27"/>
  <c r="C676" i="27"/>
  <c r="C677" i="27"/>
  <c r="C678" i="27"/>
  <c r="C679" i="27"/>
  <c r="C680" i="27"/>
  <c r="C681" i="27"/>
  <c r="C682" i="27"/>
  <c r="C683" i="27"/>
  <c r="C684" i="27"/>
  <c r="C685" i="27"/>
  <c r="C686" i="27"/>
  <c r="C687" i="27"/>
  <c r="C688" i="27"/>
  <c r="C689" i="27"/>
  <c r="C690" i="27"/>
  <c r="C691" i="27"/>
  <c r="C692" i="27"/>
  <c r="C693" i="27"/>
  <c r="C694" i="27"/>
  <c r="C695" i="27"/>
  <c r="C696" i="27"/>
  <c r="C697" i="27"/>
  <c r="C698" i="27"/>
  <c r="C699" i="27"/>
  <c r="C700" i="27"/>
  <c r="C701" i="27"/>
  <c r="C702" i="27"/>
  <c r="C703" i="27"/>
  <c r="C704" i="27"/>
  <c r="C705" i="27"/>
  <c r="C706" i="27"/>
  <c r="C707" i="27"/>
  <c r="C708" i="27"/>
  <c r="C709" i="27"/>
  <c r="C710" i="27"/>
  <c r="C711" i="27"/>
  <c r="C712" i="27"/>
  <c r="C713" i="27"/>
  <c r="C714" i="27"/>
  <c r="C715" i="27"/>
  <c r="C716" i="27"/>
  <c r="C717" i="27"/>
  <c r="C718" i="27"/>
  <c r="C719" i="27"/>
  <c r="C720" i="27"/>
  <c r="C721" i="27"/>
  <c r="C722" i="27"/>
  <c r="C723" i="27"/>
  <c r="C724" i="27"/>
  <c r="C725" i="27"/>
  <c r="C726" i="27"/>
  <c r="C727" i="27"/>
  <c r="C728" i="27"/>
  <c r="C729" i="27"/>
  <c r="C730" i="27"/>
  <c r="C731" i="27"/>
  <c r="C732" i="27"/>
  <c r="C733" i="27"/>
  <c r="C734" i="27"/>
  <c r="C735" i="27"/>
  <c r="C736" i="27"/>
  <c r="C737" i="27"/>
  <c r="C738" i="27"/>
  <c r="C739" i="27"/>
  <c r="C740" i="27"/>
  <c r="C741" i="27"/>
  <c r="C742" i="27"/>
  <c r="C743" i="27"/>
  <c r="C744" i="27"/>
  <c r="C745" i="27"/>
  <c r="C746" i="27"/>
  <c r="C747" i="27"/>
  <c r="C748" i="27"/>
  <c r="C749" i="27"/>
  <c r="C750" i="27"/>
  <c r="C751" i="27"/>
  <c r="C752" i="27"/>
  <c r="C753" i="27"/>
  <c r="C754" i="27"/>
  <c r="C755" i="27"/>
  <c r="C756" i="27"/>
  <c r="C757" i="27"/>
  <c r="C758" i="27"/>
  <c r="C759" i="27"/>
  <c r="C760" i="27"/>
  <c r="C761" i="27"/>
  <c r="C762" i="27"/>
  <c r="C763" i="27"/>
  <c r="C764" i="27"/>
  <c r="C765" i="27"/>
  <c r="C766" i="27"/>
  <c r="C767" i="27"/>
  <c r="C768" i="27"/>
  <c r="C769" i="27"/>
  <c r="C770" i="27"/>
  <c r="C771" i="27"/>
  <c r="C772" i="27"/>
  <c r="C773" i="27"/>
  <c r="C774" i="27"/>
  <c r="C775" i="27"/>
  <c r="C776" i="27"/>
  <c r="C777" i="27"/>
  <c r="C778" i="27"/>
  <c r="C779" i="27"/>
  <c r="C780" i="27"/>
  <c r="C781" i="27"/>
  <c r="C782" i="27"/>
  <c r="C783" i="27"/>
  <c r="C784" i="27"/>
  <c r="C785" i="27"/>
  <c r="C786" i="27"/>
  <c r="C787" i="27"/>
  <c r="C788" i="27"/>
  <c r="C789" i="27"/>
  <c r="C790" i="27"/>
  <c r="C791" i="27"/>
  <c r="C792" i="27"/>
  <c r="C793" i="27"/>
  <c r="C794" i="27"/>
  <c r="C795" i="27"/>
  <c r="C796" i="27"/>
  <c r="C797" i="27"/>
  <c r="C798" i="27"/>
  <c r="C799" i="27"/>
  <c r="C800" i="27"/>
  <c r="C801" i="27"/>
  <c r="C802" i="27"/>
  <c r="C803" i="27"/>
  <c r="C804" i="27"/>
  <c r="C805" i="27"/>
  <c r="C806" i="27"/>
  <c r="C807" i="27"/>
  <c r="C808" i="27"/>
  <c r="C809" i="27"/>
  <c r="C810" i="27"/>
  <c r="C811" i="27"/>
  <c r="C812" i="27"/>
  <c r="C813" i="27"/>
  <c r="C814" i="27"/>
  <c r="C815" i="27"/>
  <c r="C816" i="27"/>
  <c r="C817" i="27"/>
  <c r="C818" i="27"/>
  <c r="C819" i="27"/>
  <c r="C820" i="27"/>
  <c r="C821" i="27"/>
  <c r="C822" i="27"/>
  <c r="C823" i="27"/>
  <c r="C824" i="27"/>
  <c r="C825" i="27"/>
  <c r="C826" i="27"/>
  <c r="C827" i="27"/>
  <c r="C828" i="27"/>
  <c r="C829" i="27"/>
  <c r="C830" i="27"/>
  <c r="C831" i="27"/>
  <c r="C832" i="27"/>
  <c r="C833" i="27"/>
  <c r="C834" i="27"/>
  <c r="C835" i="27"/>
  <c r="C836" i="27"/>
  <c r="C837" i="27"/>
  <c r="C838" i="27"/>
  <c r="C839" i="27"/>
  <c r="C840" i="27"/>
  <c r="C841" i="27"/>
  <c r="C842" i="27"/>
  <c r="C843" i="27"/>
  <c r="C844" i="27"/>
  <c r="C845" i="27"/>
  <c r="C846" i="27"/>
  <c r="C847" i="27"/>
  <c r="C848" i="27"/>
  <c r="C849" i="27"/>
  <c r="C850" i="27"/>
  <c r="C851" i="27"/>
  <c r="C852" i="27"/>
  <c r="C853" i="27"/>
  <c r="C854" i="27"/>
  <c r="C855" i="27"/>
  <c r="C856" i="27"/>
  <c r="C857" i="27"/>
  <c r="C858" i="27"/>
  <c r="C859" i="27"/>
  <c r="C860" i="27"/>
  <c r="C861" i="27"/>
  <c r="C862" i="27"/>
  <c r="C863" i="27"/>
  <c r="C864" i="27"/>
  <c r="C865" i="27"/>
  <c r="C866" i="27"/>
  <c r="C867" i="27"/>
  <c r="C868" i="27"/>
  <c r="C869" i="27"/>
  <c r="C870" i="27"/>
  <c r="C871" i="27"/>
  <c r="C872" i="27"/>
  <c r="C873" i="27"/>
  <c r="C874" i="27"/>
  <c r="C875" i="27"/>
  <c r="C876" i="27"/>
  <c r="C877" i="27"/>
  <c r="C878" i="27"/>
  <c r="C879" i="27"/>
  <c r="C880" i="27"/>
  <c r="C881" i="27"/>
  <c r="C882" i="27"/>
  <c r="C883" i="27"/>
  <c r="C884" i="27"/>
  <c r="C885" i="27"/>
  <c r="C886" i="27"/>
  <c r="C887" i="27"/>
  <c r="C888" i="27"/>
  <c r="C889" i="27"/>
  <c r="C890" i="27"/>
  <c r="C891" i="27"/>
  <c r="C892" i="27"/>
  <c r="C893" i="27"/>
  <c r="C894" i="27"/>
  <c r="C895" i="27"/>
  <c r="C896" i="27"/>
  <c r="C897" i="27"/>
  <c r="C898" i="27"/>
  <c r="C899" i="27"/>
  <c r="C900" i="27"/>
  <c r="C901" i="27"/>
  <c r="C902" i="27"/>
  <c r="C903" i="27"/>
  <c r="C904" i="27"/>
  <c r="C905" i="27"/>
  <c r="C906" i="27"/>
  <c r="C907" i="27"/>
  <c r="C908" i="27"/>
  <c r="C909" i="27"/>
  <c r="C910" i="27"/>
  <c r="C911" i="27"/>
  <c r="C912" i="27"/>
  <c r="C913" i="27"/>
  <c r="C914" i="27"/>
  <c r="C915" i="27"/>
  <c r="C916" i="27"/>
  <c r="C917" i="27"/>
  <c r="C918" i="27"/>
  <c r="C919" i="27"/>
  <c r="C920" i="27"/>
  <c r="C921" i="27"/>
  <c r="C922" i="27"/>
  <c r="C923" i="27"/>
  <c r="C924" i="27"/>
  <c r="C925" i="27"/>
  <c r="C926" i="27"/>
  <c r="C927" i="27"/>
  <c r="C928" i="27"/>
  <c r="C929" i="27"/>
  <c r="C930" i="27"/>
  <c r="C931" i="27"/>
  <c r="C932" i="27"/>
  <c r="C933" i="27"/>
  <c r="C934" i="27"/>
  <c r="C935" i="27"/>
  <c r="C936" i="27"/>
  <c r="C937" i="27"/>
  <c r="C938" i="27"/>
  <c r="C939" i="27"/>
  <c r="C940" i="27"/>
  <c r="C941" i="27"/>
  <c r="C942" i="27"/>
  <c r="C943" i="27"/>
  <c r="C944" i="27"/>
  <c r="C945" i="27"/>
  <c r="C946" i="27"/>
  <c r="C947" i="27"/>
  <c r="C948" i="27"/>
  <c r="C949" i="27"/>
  <c r="C950" i="27"/>
  <c r="C951" i="27"/>
  <c r="C952" i="27"/>
  <c r="C953" i="27"/>
  <c r="C954" i="27"/>
  <c r="C955" i="27"/>
  <c r="C956" i="27"/>
  <c r="C957" i="27"/>
  <c r="C958" i="27"/>
  <c r="C959" i="27"/>
  <c r="C960" i="27"/>
  <c r="C961" i="27"/>
  <c r="C962" i="27"/>
  <c r="C963" i="27"/>
  <c r="C964" i="27"/>
  <c r="C965" i="27"/>
  <c r="C966" i="27"/>
  <c r="C967" i="27"/>
  <c r="C968" i="27"/>
  <c r="C969" i="27"/>
  <c r="C970" i="27"/>
  <c r="C971" i="27"/>
  <c r="C972" i="27"/>
  <c r="C973" i="27"/>
  <c r="C974" i="27"/>
  <c r="C975" i="27"/>
  <c r="C976" i="27"/>
  <c r="C977" i="27"/>
  <c r="C978" i="27"/>
  <c r="C979" i="27"/>
  <c r="C980" i="27"/>
  <c r="C981" i="27"/>
  <c r="C982" i="27"/>
  <c r="C983" i="27"/>
  <c r="C984" i="27"/>
  <c r="C985" i="27"/>
  <c r="C986" i="27"/>
  <c r="C987" i="27"/>
  <c r="C988" i="27"/>
  <c r="C989" i="27"/>
  <c r="C990" i="27"/>
  <c r="C991" i="27"/>
  <c r="C992" i="27"/>
  <c r="C993" i="27"/>
  <c r="C994" i="27"/>
  <c r="C995" i="27"/>
  <c r="C996" i="27"/>
  <c r="C997" i="27"/>
  <c r="C998" i="27"/>
  <c r="C999" i="27"/>
  <c r="C1000" i="27"/>
  <c r="C1001" i="27"/>
  <c r="C1002" i="27"/>
  <c r="C1007" i="27"/>
  <c r="C1008" i="27"/>
  <c r="C1009" i="27"/>
  <c r="C1010" i="27"/>
  <c r="C1011" i="27"/>
  <c r="C1012" i="27"/>
  <c r="C1013" i="27"/>
  <c r="C1014" i="27"/>
  <c r="C1015" i="27"/>
  <c r="C1016" i="27"/>
  <c r="C1017" i="27"/>
  <c r="C1018" i="27"/>
  <c r="C1028" i="27"/>
  <c r="C1029" i="27"/>
  <c r="C1030" i="27"/>
  <c r="C1031" i="27"/>
  <c r="C1032" i="27"/>
  <c r="C1033" i="27"/>
  <c r="C1034" i="27"/>
  <c r="C1035" i="27"/>
  <c r="C1036" i="27"/>
  <c r="C1037" i="27"/>
  <c r="C1038" i="27"/>
  <c r="C1039" i="27"/>
  <c r="C1040" i="27"/>
  <c r="C1041" i="27"/>
  <c r="C1042" i="27"/>
  <c r="C1043" i="27"/>
  <c r="C1044" i="27"/>
  <c r="C1045" i="27"/>
  <c r="C1046" i="27"/>
  <c r="C1047" i="27"/>
  <c r="C1048" i="27"/>
  <c r="C1049" i="27"/>
  <c r="C1050" i="27"/>
  <c r="C1051" i="27"/>
  <c r="C1052" i="27"/>
  <c r="C1053" i="27"/>
  <c r="C1054" i="27"/>
  <c r="C1058" i="27"/>
  <c r="C1059" i="27"/>
  <c r="C1060" i="27"/>
  <c r="C1061" i="27"/>
  <c r="C1062" i="27"/>
  <c r="C1063" i="27"/>
  <c r="C1064" i="27"/>
  <c r="C1065" i="27"/>
  <c r="C1066" i="27"/>
  <c r="C1067" i="27"/>
  <c r="C1068" i="27"/>
  <c r="C1069" i="27"/>
  <c r="C1070" i="27"/>
  <c r="C1071" i="27"/>
  <c r="C1072" i="27"/>
  <c r="C1073" i="27"/>
  <c r="C1074" i="27"/>
  <c r="C1075" i="27"/>
  <c r="C1076" i="27"/>
  <c r="C1077" i="27"/>
  <c r="C1078" i="27"/>
  <c r="C1079" i="27"/>
  <c r="C1080" i="27"/>
  <c r="C1081" i="27"/>
  <c r="C1082" i="27"/>
  <c r="C1083" i="27"/>
  <c r="C1084" i="27"/>
  <c r="C1085" i="27"/>
  <c r="C1086" i="27"/>
  <c r="C1087" i="27"/>
  <c r="C1088" i="27"/>
  <c r="C1089" i="27"/>
  <c r="C1090" i="27"/>
  <c r="C1091" i="27"/>
  <c r="C1092" i="27"/>
  <c r="C1093" i="27"/>
  <c r="C1094" i="27"/>
  <c r="C1095" i="27"/>
  <c r="C1096" i="27"/>
  <c r="C1097" i="27"/>
  <c r="C1098" i="27"/>
  <c r="C1099" i="27"/>
  <c r="C1100" i="27"/>
  <c r="C1101" i="27"/>
  <c r="C1102" i="27"/>
  <c r="C1103" i="27"/>
  <c r="C1104" i="27"/>
  <c r="C1105" i="27"/>
  <c r="C1106" i="27"/>
  <c r="C1107" i="27"/>
  <c r="C1108" i="27"/>
  <c r="C1109" i="27"/>
  <c r="C1110" i="27"/>
  <c r="C1111" i="27"/>
  <c r="C1112" i="27"/>
  <c r="C1113" i="27"/>
  <c r="C1114" i="27"/>
  <c r="C1115" i="27"/>
  <c r="C1116" i="27"/>
  <c r="C1117" i="27"/>
  <c r="C1118" i="27"/>
  <c r="C1119" i="27"/>
  <c r="C1120" i="27"/>
  <c r="C1121" i="27"/>
  <c r="C1122" i="27"/>
  <c r="C1123" i="27"/>
  <c r="C1124" i="27"/>
  <c r="C1125" i="27"/>
  <c r="C1126" i="27"/>
  <c r="C1127" i="27"/>
  <c r="C1128" i="27"/>
  <c r="C1129" i="27"/>
  <c r="C1130" i="27"/>
  <c r="C1131" i="27"/>
  <c r="C1132" i="27"/>
  <c r="C1133" i="27"/>
  <c r="C1134" i="27"/>
  <c r="C1135" i="27"/>
  <c r="C1136" i="27"/>
  <c r="C1137" i="27"/>
  <c r="C1138" i="27"/>
  <c r="C1139" i="27"/>
  <c r="C1140" i="27"/>
  <c r="C1141" i="27"/>
  <c r="C1142" i="27"/>
  <c r="C1143" i="27"/>
  <c r="C1144" i="27"/>
  <c r="C1145" i="27"/>
  <c r="C1146" i="27"/>
  <c r="C1147" i="27"/>
  <c r="C1148" i="27"/>
  <c r="C1149" i="27"/>
  <c r="C1150" i="27"/>
  <c r="C1151" i="27"/>
  <c r="C1152" i="27"/>
  <c r="C1153" i="27"/>
  <c r="C1154" i="27"/>
  <c r="C1155" i="27"/>
  <c r="C1156" i="27"/>
  <c r="C1157" i="27"/>
  <c r="C1158" i="27"/>
  <c r="C1159" i="27"/>
  <c r="C1160" i="27"/>
  <c r="C1161" i="27"/>
  <c r="C1162" i="27"/>
  <c r="C1163" i="27"/>
  <c r="C1164" i="27"/>
  <c r="C1165" i="27"/>
  <c r="C1166" i="27"/>
  <c r="C1167" i="27"/>
  <c r="C1168" i="27"/>
  <c r="C1169" i="27"/>
  <c r="C1170" i="27"/>
  <c r="C1171" i="27"/>
  <c r="C1172" i="27"/>
  <c r="C1173" i="27"/>
  <c r="C1174" i="27"/>
  <c r="C1175" i="27"/>
  <c r="C1176" i="27"/>
  <c r="C1177" i="27"/>
  <c r="C1178" i="27"/>
  <c r="C1179" i="27"/>
  <c r="C1180" i="27"/>
  <c r="C1181" i="27"/>
  <c r="C1182" i="27"/>
  <c r="C1183" i="27"/>
  <c r="C1184" i="27"/>
  <c r="C1185" i="27"/>
  <c r="C1186" i="27"/>
  <c r="C1187" i="27"/>
  <c r="C1188" i="27"/>
  <c r="C1189" i="27"/>
  <c r="C1190" i="27"/>
  <c r="C1191" i="27"/>
  <c r="C1195" i="27"/>
  <c r="C1196" i="27"/>
  <c r="C1197" i="27"/>
  <c r="C1198" i="27"/>
  <c r="C1199" i="27"/>
  <c r="C1200" i="27"/>
  <c r="C1201" i="27"/>
  <c r="C1202" i="27"/>
  <c r="C1203" i="27"/>
  <c r="C1204" i="27"/>
  <c r="C1205" i="27"/>
  <c r="C1206" i="27"/>
  <c r="C1207" i="27"/>
  <c r="C1208" i="27"/>
  <c r="C1209" i="27"/>
  <c r="C1210" i="27"/>
  <c r="C1211" i="27"/>
  <c r="C1212" i="27"/>
  <c r="C1213" i="27"/>
  <c r="C1214" i="27"/>
  <c r="C1215" i="27"/>
  <c r="C1216" i="27"/>
  <c r="C1223" i="27"/>
  <c r="C1224" i="27"/>
  <c r="C1225" i="27"/>
  <c r="C1226" i="27"/>
  <c r="C1227" i="27"/>
  <c r="C1228" i="27"/>
  <c r="C1229" i="27"/>
  <c r="C1230" i="27"/>
  <c r="C1231" i="27"/>
  <c r="C1258" i="27"/>
  <c r="C1259" i="27"/>
  <c r="C1260" i="27"/>
  <c r="C1261" i="27"/>
  <c r="C1262" i="27"/>
  <c r="C1263" i="27"/>
  <c r="C1264" i="27"/>
  <c r="C1265" i="27"/>
  <c r="C1266" i="27"/>
  <c r="C1267" i="27"/>
  <c r="C1268" i="27"/>
  <c r="C1269" i="27"/>
  <c r="C1270" i="27"/>
  <c r="C1271" i="27"/>
  <c r="C1272" i="27"/>
  <c r="C1273" i="27"/>
  <c r="C1274" i="27"/>
  <c r="C1275" i="27"/>
  <c r="C1276" i="27"/>
  <c r="C1277" i="27"/>
  <c r="C1278" i="27"/>
  <c r="C1279" i="27"/>
  <c r="C1280" i="27"/>
  <c r="C1281" i="27"/>
  <c r="C1282" i="27"/>
  <c r="C1283" i="27"/>
  <c r="C1284" i="27"/>
  <c r="C1285" i="27"/>
  <c r="C1286" i="27"/>
  <c r="C1287" i="27"/>
  <c r="C1288" i="27"/>
  <c r="C1289" i="27"/>
  <c r="C1290" i="27"/>
  <c r="C1291" i="27"/>
  <c r="C1292" i="27"/>
  <c r="C1293" i="27"/>
  <c r="C1294" i="27"/>
  <c r="C1295" i="27"/>
  <c r="C1296" i="27"/>
  <c r="C1297" i="27"/>
  <c r="C1298" i="27"/>
  <c r="C1299" i="27"/>
  <c r="C1300" i="27"/>
  <c r="C1301" i="27"/>
  <c r="C1302" i="27"/>
  <c r="C1303" i="27"/>
  <c r="C1304" i="27"/>
  <c r="C1305" i="27"/>
  <c r="C1306" i="27"/>
  <c r="C1307" i="27"/>
  <c r="C1308" i="27"/>
  <c r="C1309" i="27"/>
  <c r="C1310" i="27"/>
  <c r="C1311" i="27"/>
  <c r="C1312" i="27"/>
  <c r="C1313" i="27"/>
  <c r="C1314" i="27"/>
  <c r="C1315" i="27"/>
  <c r="C1316" i="27"/>
  <c r="C1317" i="27"/>
  <c r="C1318" i="27"/>
  <c r="C1319" i="27"/>
  <c r="C1320" i="27"/>
  <c r="C1321" i="27"/>
  <c r="C1322" i="27"/>
  <c r="C1323" i="27"/>
  <c r="C1324" i="27"/>
  <c r="C1325" i="27"/>
  <c r="C1326" i="27"/>
  <c r="C1327" i="27"/>
  <c r="C1328" i="27"/>
  <c r="C1329" i="27"/>
  <c r="C1330" i="27"/>
  <c r="C1331" i="27"/>
  <c r="C1332" i="27"/>
  <c r="C1333" i="27"/>
  <c r="C1334" i="27"/>
  <c r="C1335" i="27"/>
  <c r="C1336" i="27"/>
  <c r="C1337" i="27"/>
  <c r="C1338" i="27"/>
  <c r="B1339" i="27" s="1"/>
  <c r="C1354" i="27"/>
  <c r="C1355" i="27"/>
  <c r="C1356" i="27"/>
  <c r="C1357" i="27"/>
  <c r="C1358" i="27"/>
  <c r="C1359" i="27"/>
  <c r="C1360" i="27"/>
  <c r="C1361" i="27"/>
  <c r="C1362" i="27"/>
  <c r="C1367" i="27"/>
  <c r="C1368" i="27"/>
  <c r="C1369" i="27"/>
  <c r="C1370" i="27"/>
  <c r="C1371" i="27"/>
  <c r="C1372" i="27"/>
  <c r="C1373" i="27"/>
  <c r="C1374" i="27"/>
  <c r="C1375" i="27"/>
  <c r="C1376" i="27"/>
  <c r="C1377" i="27"/>
  <c r="C1378" i="27"/>
  <c r="C1379" i="27"/>
  <c r="C1380" i="27"/>
  <c r="C1381" i="27"/>
  <c r="C1382" i="27"/>
  <c r="C1383" i="27"/>
  <c r="C1384" i="27"/>
  <c r="C1385" i="27"/>
  <c r="C1386" i="27"/>
  <c r="C1387" i="27"/>
  <c r="C1388" i="27"/>
  <c r="C1392" i="27"/>
  <c r="C1409" i="27"/>
  <c r="C1410" i="27"/>
  <c r="C1411" i="27"/>
  <c r="C1412" i="27"/>
  <c r="C1413" i="27"/>
  <c r="C1414" i="27"/>
  <c r="C1415" i="27"/>
  <c r="C1416" i="27"/>
  <c r="B1417" i="27" s="1"/>
  <c r="C1421" i="27"/>
  <c r="C1422" i="27"/>
  <c r="C1423" i="27"/>
  <c r="C1424" i="27"/>
  <c r="C1425" i="27"/>
  <c r="C1426" i="27"/>
  <c r="C1427" i="27"/>
  <c r="C1428" i="27"/>
  <c r="C1429" i="27"/>
  <c r="C1430" i="27"/>
  <c r="C1431" i="27"/>
  <c r="C1432" i="27"/>
  <c r="C1433" i="27"/>
  <c r="C1434" i="27"/>
  <c r="C1435" i="27"/>
  <c r="C1436" i="27"/>
  <c r="C1437" i="27"/>
  <c r="C1438" i="27"/>
  <c r="C1439" i="27"/>
  <c r="C1440" i="27"/>
  <c r="C1441" i="27"/>
  <c r="C1442" i="27"/>
  <c r="C1443" i="27"/>
  <c r="C1444" i="27"/>
  <c r="C1445" i="27"/>
  <c r="C1446" i="27"/>
  <c r="C1447" i="27"/>
  <c r="C1448" i="27"/>
  <c r="C1449" i="27"/>
  <c r="C1450" i="27"/>
  <c r="C1451" i="27"/>
  <c r="C1452" i="27"/>
  <c r="C1453" i="27"/>
  <c r="C1454" i="27"/>
  <c r="C1455" i="27"/>
  <c r="C1456" i="27"/>
  <c r="C1457" i="27"/>
  <c r="C1458" i="27"/>
  <c r="C1459" i="27"/>
  <c r="C1460" i="27"/>
  <c r="C1461" i="27"/>
  <c r="C1462" i="27"/>
  <c r="C1463" i="27"/>
  <c r="C1464" i="27"/>
  <c r="C1465" i="27"/>
  <c r="C1466" i="27"/>
  <c r="C1467" i="27"/>
  <c r="C1468" i="27"/>
  <c r="C1469" i="27"/>
  <c r="C1470" i="27"/>
  <c r="C1471" i="27"/>
  <c r="C1472" i="27"/>
  <c r="C1473" i="27"/>
  <c r="C1474" i="27"/>
  <c r="C1475" i="27"/>
  <c r="C1476" i="27"/>
  <c r="C1477" i="27"/>
  <c r="C1478" i="27"/>
  <c r="C1479" i="27"/>
  <c r="C1480" i="27"/>
  <c r="C1481" i="27"/>
  <c r="C1482" i="27"/>
  <c r="C1483" i="27"/>
  <c r="C1484" i="27"/>
  <c r="C1485" i="27"/>
  <c r="C1486" i="27"/>
  <c r="C1487" i="27"/>
  <c r="C1488" i="27"/>
  <c r="C1489" i="27"/>
  <c r="C1490" i="27"/>
  <c r="C1491" i="27"/>
  <c r="C1492" i="27"/>
  <c r="C1493" i="27"/>
  <c r="C1494" i="27"/>
  <c r="C1495" i="27"/>
  <c r="C1496" i="27"/>
  <c r="C1497" i="27"/>
  <c r="C1498" i="27"/>
  <c r="C1499" i="27"/>
  <c r="C1500" i="27"/>
  <c r="C1501" i="27"/>
  <c r="C1502" i="27"/>
  <c r="C1503" i="27"/>
  <c r="C1504" i="27"/>
  <c r="C1505" i="27"/>
  <c r="C1506" i="27"/>
  <c r="C1507" i="27"/>
  <c r="C1508" i="27"/>
  <c r="C1509" i="27"/>
  <c r="C1510" i="27"/>
  <c r="C1511" i="27"/>
  <c r="C1512" i="27"/>
  <c r="C1513" i="27"/>
  <c r="C1514" i="27"/>
  <c r="C1515" i="27"/>
  <c r="C1516" i="27"/>
  <c r="C1517" i="27"/>
  <c r="C1518" i="27"/>
  <c r="C1519" i="27"/>
  <c r="C1520" i="27"/>
  <c r="C1521" i="27"/>
  <c r="C1522" i="27"/>
  <c r="C1523" i="27"/>
  <c r="C1524" i="27"/>
  <c r="C1525" i="27"/>
  <c r="C1526" i="27"/>
  <c r="C1527" i="27"/>
  <c r="C1528" i="27"/>
  <c r="C1529" i="27"/>
  <c r="C1530" i="27"/>
  <c r="C1531" i="27"/>
  <c r="C1532" i="27"/>
  <c r="C1533" i="27"/>
  <c r="C1534" i="27"/>
  <c r="C1535" i="27"/>
  <c r="C1536" i="27"/>
  <c r="C1537" i="27"/>
  <c r="C1538" i="27"/>
  <c r="C1539" i="27"/>
  <c r="C1540" i="27"/>
  <c r="C1541" i="27"/>
  <c r="C1542" i="27"/>
  <c r="C1543" i="27"/>
  <c r="B1544" i="27" s="1"/>
  <c r="C1682" i="27"/>
  <c r="C1683" i="27"/>
  <c r="C1684" i="27"/>
  <c r="C1685" i="27"/>
  <c r="C1686" i="27"/>
  <c r="C1687" i="27"/>
  <c r="C1688" i="27"/>
  <c r="C1689" i="27"/>
  <c r="C1690" i="27"/>
  <c r="C1691" i="27"/>
  <c r="C1692" i="27"/>
  <c r="C1693" i="27"/>
  <c r="C1694" i="27"/>
  <c r="C1695" i="27"/>
  <c r="C1696" i="27"/>
  <c r="C1697" i="27"/>
  <c r="C1698" i="27"/>
  <c r="C1699" i="27"/>
  <c r="C1700" i="27"/>
  <c r="C1701" i="27"/>
  <c r="C1702" i="27"/>
  <c r="C1703" i="27"/>
  <c r="C1704" i="27"/>
  <c r="C1705" i="27"/>
  <c r="C1706" i="27"/>
  <c r="C1707" i="27"/>
  <c r="C1708" i="27"/>
  <c r="C1709" i="27"/>
  <c r="C1710" i="27"/>
  <c r="C1711" i="27"/>
  <c r="C1712" i="27"/>
  <c r="C1713" i="27"/>
  <c r="C1714" i="27"/>
  <c r="C1715" i="27"/>
  <c r="C1716" i="27"/>
  <c r="C1717" i="27"/>
  <c r="C1718" i="27"/>
  <c r="C1719" i="27"/>
  <c r="C1720" i="27"/>
  <c r="C1721" i="27"/>
  <c r="C1722" i="27"/>
  <c r="C1723" i="27"/>
  <c r="C1724" i="27"/>
  <c r="C1725" i="27"/>
  <c r="C1726" i="27"/>
  <c r="C1727" i="27"/>
  <c r="C1728" i="27"/>
  <c r="C1729" i="27"/>
  <c r="C1730" i="27"/>
  <c r="C1731" i="27"/>
  <c r="C1732" i="27"/>
  <c r="C1733" i="27"/>
  <c r="C1734" i="27"/>
  <c r="C1735" i="27"/>
  <c r="C1736" i="27"/>
  <c r="C1737" i="27"/>
  <c r="C1738" i="27"/>
  <c r="C1739" i="27"/>
  <c r="C1740" i="27"/>
  <c r="C1741" i="27"/>
  <c r="C1742" i="27"/>
  <c r="C1743" i="27"/>
  <c r="C1744" i="27"/>
  <c r="C1745" i="27"/>
  <c r="C1746" i="27"/>
  <c r="C1747" i="27"/>
  <c r="C1748" i="27"/>
  <c r="C1749" i="27"/>
  <c r="C1750" i="27"/>
  <c r="C1751" i="27"/>
  <c r="C1752" i="27"/>
  <c r="C1753" i="27"/>
  <c r="C1754" i="27"/>
  <c r="C1755" i="27"/>
  <c r="C1756" i="27"/>
  <c r="C1757" i="27"/>
  <c r="C1758" i="27"/>
  <c r="C1759" i="27"/>
  <c r="C1760" i="27"/>
  <c r="C1761" i="27"/>
  <c r="C1762" i="27"/>
  <c r="C1763" i="27"/>
  <c r="C1764" i="27"/>
  <c r="C1765" i="27"/>
  <c r="C1766" i="27"/>
  <c r="C1767" i="27"/>
  <c r="C1768" i="27"/>
  <c r="C1769" i="27"/>
  <c r="C1770" i="27"/>
  <c r="C1771" i="27"/>
  <c r="C1772" i="27"/>
  <c r="C1773" i="27"/>
  <c r="C1774" i="27"/>
  <c r="C1775" i="27"/>
  <c r="C1776" i="27"/>
  <c r="C1777" i="27"/>
  <c r="C1778" i="27"/>
  <c r="C1779" i="27"/>
  <c r="C1780" i="27"/>
  <c r="C1781" i="27"/>
  <c r="C1782" i="27"/>
  <c r="C1783" i="27"/>
  <c r="C1784" i="27"/>
  <c r="C1785" i="27"/>
  <c r="C1786" i="27"/>
  <c r="C1787" i="27"/>
  <c r="C1788" i="27"/>
  <c r="C1790" i="27"/>
  <c r="C1802" i="27"/>
  <c r="C1803" i="27"/>
  <c r="C1804" i="27"/>
  <c r="C1805" i="27"/>
  <c r="C1806" i="27"/>
  <c r="C1807" i="27"/>
  <c r="C1808" i="27"/>
  <c r="C1809" i="27"/>
  <c r="C1810" i="27"/>
  <c r="C1811" i="27"/>
  <c r="C1812" i="27"/>
  <c r="C1813" i="27"/>
  <c r="C1814" i="27"/>
  <c r="C1815" i="27"/>
  <c r="C1816" i="27"/>
  <c r="C1817" i="27"/>
  <c r="C1818" i="27"/>
  <c r="C1819" i="27"/>
  <c r="C1820" i="27"/>
  <c r="C1821" i="27"/>
  <c r="C1822" i="27"/>
  <c r="C1823" i="27"/>
  <c r="C1824" i="27"/>
  <c r="C1825" i="27"/>
  <c r="C1826" i="27"/>
  <c r="C1827" i="27"/>
  <c r="C1828" i="27"/>
  <c r="C1829" i="27"/>
  <c r="C1830" i="27"/>
  <c r="C1831" i="27"/>
  <c r="C1832" i="27"/>
  <c r="C1833" i="27"/>
  <c r="C1834" i="27"/>
  <c r="C1835" i="27"/>
  <c r="C1836" i="27"/>
  <c r="C1837" i="27"/>
  <c r="C1838" i="27"/>
  <c r="C1839" i="27"/>
  <c r="C1840" i="27"/>
  <c r="C1841" i="27"/>
  <c r="C1842" i="27"/>
  <c r="C1843" i="27"/>
  <c r="C1844" i="27"/>
  <c r="C1845" i="27"/>
  <c r="C1846" i="27"/>
  <c r="C1847" i="27"/>
  <c r="C1848" i="27"/>
  <c r="C1849" i="27"/>
  <c r="C1850" i="27"/>
  <c r="C1851" i="27"/>
  <c r="C1852" i="27"/>
  <c r="C1853" i="27"/>
  <c r="C1854" i="27"/>
  <c r="C1855" i="27"/>
  <c r="C1856" i="27"/>
  <c r="C1857" i="27"/>
  <c r="C1858" i="27"/>
  <c r="C1859" i="27"/>
  <c r="C1860" i="27"/>
  <c r="C1861" i="27"/>
  <c r="C1862" i="27"/>
  <c r="C1863" i="27"/>
  <c r="C1864" i="27"/>
  <c r="C1865" i="27"/>
  <c r="C1866" i="27"/>
  <c r="C1867" i="27"/>
  <c r="C1868" i="27"/>
  <c r="C1869" i="27"/>
  <c r="C1870" i="27"/>
  <c r="C1871" i="27"/>
  <c r="C1872" i="27"/>
  <c r="C1873" i="27"/>
  <c r="C1874" i="27"/>
  <c r="C1875" i="27"/>
  <c r="C1876" i="27"/>
  <c r="C1877" i="27"/>
  <c r="C1878" i="27"/>
  <c r="C1879" i="27"/>
  <c r="C1880" i="27"/>
  <c r="C1881" i="27"/>
  <c r="C1882" i="27"/>
  <c r="C1883" i="27"/>
  <c r="C1884" i="27"/>
  <c r="C1885" i="27"/>
  <c r="C1886" i="27"/>
  <c r="C1887" i="27"/>
  <c r="C1888" i="27"/>
  <c r="C1889" i="27"/>
  <c r="C1890" i="27"/>
  <c r="C1891" i="27"/>
  <c r="C1892" i="27"/>
  <c r="C1893" i="27"/>
  <c r="C1894" i="27"/>
  <c r="C1895" i="27"/>
  <c r="C1896" i="27"/>
  <c r="C1897" i="27"/>
  <c r="C1898" i="27"/>
  <c r="C1899" i="27"/>
  <c r="C1900" i="27"/>
  <c r="C1901" i="27"/>
  <c r="C1902" i="27"/>
  <c r="C1903" i="27"/>
  <c r="C1904" i="27"/>
  <c r="C1905" i="27"/>
  <c r="C1906" i="27"/>
  <c r="C1907" i="27"/>
  <c r="C1908" i="27"/>
  <c r="C1909" i="27"/>
  <c r="C1910" i="27"/>
  <c r="C1911" i="27"/>
  <c r="C1912" i="27"/>
  <c r="C1913" i="27"/>
  <c r="C1914" i="27"/>
  <c r="C1915" i="27"/>
  <c r="C1916" i="27"/>
  <c r="C1917" i="27"/>
  <c r="C1918" i="27"/>
  <c r="C1919" i="27"/>
  <c r="C2" i="27"/>
  <c r="A1544" i="27" l="1"/>
  <c r="B1545" i="27"/>
  <c r="A1339" i="27"/>
  <c r="B1340" i="27"/>
  <c r="V3" i="27"/>
  <c r="B98" i="27"/>
  <c r="A98" i="27" s="1"/>
  <c r="B90" i="27"/>
  <c r="A90" i="27" s="1"/>
  <c r="B58" i="27"/>
  <c r="A58" i="27" s="1"/>
  <c r="B1776" i="27"/>
  <c r="A1776" i="27" s="1"/>
  <c r="B1844" i="27"/>
  <c r="A1844" i="27" s="1"/>
  <c r="B1812" i="27"/>
  <c r="A1812" i="27" s="1"/>
  <c r="B1740" i="27"/>
  <c r="A1740" i="27" s="1"/>
  <c r="B1708" i="27"/>
  <c r="A1708" i="27" s="1"/>
  <c r="B1508" i="27"/>
  <c r="A1508" i="27" s="1"/>
  <c r="B1444" i="27"/>
  <c r="A1444" i="27" s="1"/>
  <c r="B1276" i="27"/>
  <c r="A1276" i="27" s="1"/>
  <c r="B1188" i="27"/>
  <c r="A1188" i="27" s="1"/>
  <c r="B956" i="27"/>
  <c r="A956" i="27" s="1"/>
  <c r="B644" i="27"/>
  <c r="A644" i="27" s="1"/>
  <c r="B1897" i="27"/>
  <c r="A1897" i="27" s="1"/>
  <c r="B1825" i="27"/>
  <c r="A1825" i="27" s="1"/>
  <c r="B1409" i="27"/>
  <c r="A1409" i="27" s="1"/>
  <c r="B1153" i="27"/>
  <c r="A1153" i="27" s="1"/>
  <c r="B1081" i="27"/>
  <c r="A1081" i="27" s="1"/>
  <c r="B953" i="27"/>
  <c r="A953" i="27" s="1"/>
  <c r="B913" i="27"/>
  <c r="A913" i="27" s="1"/>
  <c r="B753" i="27"/>
  <c r="A753" i="27" s="1"/>
  <c r="B705" i="27"/>
  <c r="A705" i="27" s="1"/>
  <c r="W3" i="27"/>
  <c r="V13" i="27"/>
  <c r="W13" i="27" s="1"/>
  <c r="A2" i="27"/>
  <c r="V2" i="27"/>
  <c r="W2" i="27" s="1"/>
  <c r="B1446" i="27"/>
  <c r="A1446" i="27" s="1"/>
  <c r="B1214" i="27"/>
  <c r="A1214" i="27" s="1"/>
  <c r="B1118" i="27"/>
  <c r="A1118" i="27" s="1"/>
  <c r="V8" i="27"/>
  <c r="W8" i="27" s="1"/>
  <c r="V4" i="27"/>
  <c r="W4" i="27" s="1"/>
  <c r="V80" i="27"/>
  <c r="W80" i="27" s="1"/>
  <c r="V63" i="27"/>
  <c r="W63" i="27" s="1"/>
  <c r="V39" i="27"/>
  <c r="W39" i="27" s="1"/>
  <c r="V15" i="27"/>
  <c r="W15" i="27" s="1"/>
  <c r="V40" i="27"/>
  <c r="W40" i="27" s="1"/>
  <c r="V79" i="27"/>
  <c r="W79" i="27" s="1"/>
  <c r="V64" i="27"/>
  <c r="W64" i="27" s="1"/>
  <c r="V77" i="27"/>
  <c r="W77" i="27" s="1"/>
  <c r="V61" i="27"/>
  <c r="W61" i="27" s="1"/>
  <c r="V32" i="27"/>
  <c r="W32" i="27" s="1"/>
  <c r="V7" i="27"/>
  <c r="W7" i="27" s="1"/>
  <c r="V76" i="27"/>
  <c r="W76" i="27" s="1"/>
  <c r="V60" i="27"/>
  <c r="W60" i="27" s="1"/>
  <c r="V31" i="27"/>
  <c r="W31" i="27" s="1"/>
  <c r="V72" i="27"/>
  <c r="W72" i="27" s="1"/>
  <c r="V56" i="27"/>
  <c r="W56" i="27" s="1"/>
  <c r="V24" i="27"/>
  <c r="W24" i="27" s="1"/>
  <c r="V71" i="27"/>
  <c r="W71" i="27" s="1"/>
  <c r="V55" i="27"/>
  <c r="W55" i="27" s="1"/>
  <c r="V23" i="27"/>
  <c r="W23" i="27" s="1"/>
  <c r="V69" i="27"/>
  <c r="W69" i="27" s="1"/>
  <c r="V48" i="27"/>
  <c r="W48" i="27" s="1"/>
  <c r="V16" i="27"/>
  <c r="W16" i="27" s="1"/>
  <c r="V68" i="27"/>
  <c r="W68" i="27" s="1"/>
  <c r="V47" i="27"/>
  <c r="W47" i="27" s="1"/>
  <c r="V9" i="27"/>
  <c r="W9" i="27" s="1"/>
  <c r="V78" i="27"/>
  <c r="W78" i="27" s="1"/>
  <c r="V70" i="27"/>
  <c r="W70" i="27" s="1"/>
  <c r="V62" i="27"/>
  <c r="W62" i="27" s="1"/>
  <c r="V54" i="27"/>
  <c r="W54" i="27" s="1"/>
  <c r="V46" i="27"/>
  <c r="W46" i="27" s="1"/>
  <c r="V38" i="27"/>
  <c r="W38" i="27" s="1"/>
  <c r="V30" i="27"/>
  <c r="W30" i="27" s="1"/>
  <c r="V22" i="27"/>
  <c r="W22" i="27" s="1"/>
  <c r="V14" i="27"/>
  <c r="W14" i="27" s="1"/>
  <c r="V6" i="27"/>
  <c r="W6" i="27" s="1"/>
  <c r="V53" i="27"/>
  <c r="W53" i="27" s="1"/>
  <c r="V45" i="27"/>
  <c r="W45" i="27" s="1"/>
  <c r="V37" i="27"/>
  <c r="W37" i="27" s="1"/>
  <c r="V29" i="27"/>
  <c r="W29" i="27" s="1"/>
  <c r="V21" i="27"/>
  <c r="W21" i="27" s="1"/>
  <c r="V5" i="27"/>
  <c r="W5" i="27" s="1"/>
  <c r="V52" i="27"/>
  <c r="W52" i="27" s="1"/>
  <c r="V44" i="27"/>
  <c r="W44" i="27" s="1"/>
  <c r="V36" i="27"/>
  <c r="W36" i="27" s="1"/>
  <c r="V28" i="27"/>
  <c r="W28" i="27" s="1"/>
  <c r="V20" i="27"/>
  <c r="W20" i="27" s="1"/>
  <c r="V12" i="27"/>
  <c r="W12" i="27" s="1"/>
  <c r="V75" i="27"/>
  <c r="W75" i="27" s="1"/>
  <c r="V67" i="27"/>
  <c r="W67" i="27" s="1"/>
  <c r="V59" i="27"/>
  <c r="W59" i="27" s="1"/>
  <c r="V51" i="27"/>
  <c r="W51" i="27" s="1"/>
  <c r="V43" i="27"/>
  <c r="W43" i="27" s="1"/>
  <c r="V35" i="27"/>
  <c r="W35" i="27" s="1"/>
  <c r="V27" i="27"/>
  <c r="W27" i="27" s="1"/>
  <c r="V19" i="27"/>
  <c r="W19" i="27" s="1"/>
  <c r="V11" i="27"/>
  <c r="W11" i="27" s="1"/>
  <c r="V74" i="27"/>
  <c r="W74" i="27" s="1"/>
  <c r="V66" i="27"/>
  <c r="W66" i="27" s="1"/>
  <c r="V58" i="27"/>
  <c r="W58" i="27" s="1"/>
  <c r="V50" i="27"/>
  <c r="W50" i="27" s="1"/>
  <c r="V42" i="27"/>
  <c r="W42" i="27" s="1"/>
  <c r="V34" i="27"/>
  <c r="W34" i="27" s="1"/>
  <c r="V26" i="27"/>
  <c r="W26" i="27" s="1"/>
  <c r="V18" i="27"/>
  <c r="W18" i="27" s="1"/>
  <c r="V10" i="27"/>
  <c r="W10" i="27" s="1"/>
  <c r="V73" i="27"/>
  <c r="W73" i="27" s="1"/>
  <c r="V65" i="27"/>
  <c r="W65" i="27" s="1"/>
  <c r="V57" i="27"/>
  <c r="W57" i="27" s="1"/>
  <c r="V49" i="27"/>
  <c r="W49" i="27" s="1"/>
  <c r="V41" i="27"/>
  <c r="W41" i="27" s="1"/>
  <c r="V33" i="27"/>
  <c r="W33" i="27" s="1"/>
  <c r="V25" i="27"/>
  <c r="W25" i="27" s="1"/>
  <c r="V17" i="27"/>
  <c r="W17" i="27" s="1"/>
  <c r="B1916" i="27"/>
  <c r="A1916" i="27" s="1"/>
  <c r="B1860" i="27"/>
  <c r="A1860" i="27" s="1"/>
  <c r="B1804" i="27"/>
  <c r="A1804" i="27" s="1"/>
  <c r="B1732" i="27"/>
  <c r="A1732" i="27" s="1"/>
  <c r="B1692" i="27"/>
  <c r="A1692" i="27" s="1"/>
  <c r="B1524" i="27"/>
  <c r="A1524" i="27" s="1"/>
  <c r="B1468" i="27"/>
  <c r="A1468" i="27" s="1"/>
  <c r="B1412" i="27"/>
  <c r="A1412" i="27" s="1"/>
  <c r="B1372" i="27"/>
  <c r="A1372" i="27" s="1"/>
  <c r="B1324" i="27"/>
  <c r="A1324" i="27" s="1"/>
  <c r="B1260" i="27"/>
  <c r="A1260" i="27" s="1"/>
  <c r="B1212" i="27"/>
  <c r="A1212" i="27" s="1"/>
  <c r="B1156" i="27"/>
  <c r="A1156" i="27" s="1"/>
  <c r="B1108" i="27"/>
  <c r="A1108" i="27" s="1"/>
  <c r="B1052" i="27"/>
  <c r="A1052" i="27" s="1"/>
  <c r="B964" i="27"/>
  <c r="A964" i="27" s="1"/>
  <c r="B788" i="27"/>
  <c r="A788" i="27" s="1"/>
  <c r="B748" i="27"/>
  <c r="A748" i="27" s="1"/>
  <c r="B716" i="27"/>
  <c r="A716" i="27" s="1"/>
  <c r="B636" i="27"/>
  <c r="A636" i="27" s="1"/>
  <c r="B628" i="27"/>
  <c r="A628" i="27" s="1"/>
  <c r="B620" i="27"/>
  <c r="A620" i="27" s="1"/>
  <c r="B604" i="27"/>
  <c r="A604" i="27" s="1"/>
  <c r="B572" i="27"/>
  <c r="A572" i="27" s="1"/>
  <c r="B564" i="27"/>
  <c r="A564" i="27" s="1"/>
  <c r="B556" i="27"/>
  <c r="A556" i="27" s="1"/>
  <c r="B548" i="27"/>
  <c r="A548" i="27" s="1"/>
  <c r="B540" i="27"/>
  <c r="A540" i="27" s="1"/>
  <c r="B532" i="27"/>
  <c r="A532" i="27" s="1"/>
  <c r="B524" i="27"/>
  <c r="A524" i="27" s="1"/>
  <c r="B516" i="27"/>
  <c r="A516" i="27" s="1"/>
  <c r="B508" i="27"/>
  <c r="A508" i="27" s="1"/>
  <c r="B500" i="27"/>
  <c r="A500" i="27" s="1"/>
  <c r="B492" i="27"/>
  <c r="A492" i="27" s="1"/>
  <c r="B484" i="27"/>
  <c r="A484" i="27" s="1"/>
  <c r="B476" i="27"/>
  <c r="A476" i="27" s="1"/>
  <c r="B468" i="27"/>
  <c r="A468" i="27" s="1"/>
  <c r="B460" i="27"/>
  <c r="A460" i="27" s="1"/>
  <c r="B452" i="27"/>
  <c r="A452" i="27" s="1"/>
  <c r="B444" i="27"/>
  <c r="A444" i="27" s="1"/>
  <c r="B436" i="27"/>
  <c r="A436" i="27" s="1"/>
  <c r="B428" i="27"/>
  <c r="A428" i="27" s="1"/>
  <c r="B420" i="27"/>
  <c r="A420" i="27" s="1"/>
  <c r="B404" i="27"/>
  <c r="A404" i="27" s="1"/>
  <c r="B396" i="27"/>
  <c r="A396" i="27" s="1"/>
  <c r="B388" i="27"/>
  <c r="A388" i="27" s="1"/>
  <c r="B380" i="27"/>
  <c r="A380" i="27" s="1"/>
  <c r="B364" i="27"/>
  <c r="A364" i="27" s="1"/>
  <c r="B292" i="27"/>
  <c r="A292" i="27" s="1"/>
  <c r="B284" i="27"/>
  <c r="A284" i="27" s="1"/>
  <c r="B276" i="27"/>
  <c r="A276" i="27" s="1"/>
  <c r="B268" i="27"/>
  <c r="A268" i="27" s="1"/>
  <c r="B260" i="27"/>
  <c r="A260" i="27" s="1"/>
  <c r="B252" i="27"/>
  <c r="A252" i="27" s="1"/>
  <c r="B228" i="27"/>
  <c r="A228" i="27" s="1"/>
  <c r="B220" i="27"/>
  <c r="A220" i="27" s="1"/>
  <c r="B212" i="27"/>
  <c r="A212" i="27" s="1"/>
  <c r="B204" i="27"/>
  <c r="A204" i="27" s="1"/>
  <c r="B196" i="27"/>
  <c r="A196" i="27" s="1"/>
  <c r="B188" i="27"/>
  <c r="A188" i="27" s="1"/>
  <c r="B180" i="27"/>
  <c r="A180" i="27" s="1"/>
  <c r="B172" i="27"/>
  <c r="A172" i="27" s="1"/>
  <c r="B132" i="27"/>
  <c r="A132" i="27" s="1"/>
  <c r="B124" i="27"/>
  <c r="A124" i="27" s="1"/>
  <c r="B116" i="27"/>
  <c r="A116" i="27" s="1"/>
  <c r="B108" i="27"/>
  <c r="A108" i="27" s="1"/>
  <c r="B100" i="27"/>
  <c r="A100" i="27" s="1"/>
  <c r="B92" i="27"/>
  <c r="A92" i="27" s="1"/>
  <c r="B84" i="27"/>
  <c r="A84" i="27" s="1"/>
  <c r="B68" i="27"/>
  <c r="A68" i="27" s="1"/>
  <c r="B60" i="27"/>
  <c r="A60" i="27" s="1"/>
  <c r="B955" i="27"/>
  <c r="A955" i="27" s="1"/>
  <c r="B883" i="27"/>
  <c r="A883" i="27" s="1"/>
  <c r="B1123" i="27"/>
  <c r="A1123" i="27" s="1"/>
  <c r="B1107" i="27"/>
  <c r="A1107" i="27" s="1"/>
  <c r="B1874" i="27"/>
  <c r="A1874" i="27" s="1"/>
  <c r="B1913" i="27"/>
  <c r="A1913" i="27" s="1"/>
  <c r="B1849" i="27"/>
  <c r="A1849" i="27" s="1"/>
  <c r="B1753" i="27"/>
  <c r="A1753" i="27" s="1"/>
  <c r="B1697" i="27"/>
  <c r="A1697" i="27" s="1"/>
  <c r="B1289" i="27"/>
  <c r="A1289" i="27" s="1"/>
  <c r="B1908" i="27"/>
  <c r="A1908" i="27" s="1"/>
  <c r="B1868" i="27"/>
  <c r="A1868" i="27" s="1"/>
  <c r="B1684" i="27"/>
  <c r="A1684" i="27" s="1"/>
  <c r="B1516" i="27"/>
  <c r="A1516" i="27" s="1"/>
  <c r="B1476" i="27"/>
  <c r="A1476" i="27" s="1"/>
  <c r="B1428" i="27"/>
  <c r="A1428" i="27" s="1"/>
  <c r="B1300" i="27"/>
  <c r="A1300" i="27" s="1"/>
  <c r="B1124" i="27"/>
  <c r="A1124" i="27" s="1"/>
  <c r="B1084" i="27"/>
  <c r="A1084" i="27" s="1"/>
  <c r="B1028" i="27"/>
  <c r="A1028" i="27" s="1"/>
  <c r="B860" i="27"/>
  <c r="A860" i="27" s="1"/>
  <c r="B796" i="27"/>
  <c r="A796" i="27" s="1"/>
  <c r="B612" i="27"/>
  <c r="A612" i="27" s="1"/>
  <c r="B1907" i="27"/>
  <c r="A1907" i="27" s="1"/>
  <c r="B1851" i="27"/>
  <c r="A1851" i="27" s="1"/>
  <c r="B1755" i="27"/>
  <c r="A1755" i="27" s="1"/>
  <c r="B1699" i="27"/>
  <c r="A1699" i="27" s="1"/>
  <c r="B1451" i="27"/>
  <c r="A1451" i="27" s="1"/>
  <c r="B1905" i="27"/>
  <c r="A1905" i="27" s="1"/>
  <c r="B1785" i="27"/>
  <c r="A1785" i="27" s="1"/>
  <c r="B1137" i="27"/>
  <c r="A1137" i="27" s="1"/>
  <c r="B633" i="27"/>
  <c r="A633" i="27" s="1"/>
  <c r="B1504" i="27"/>
  <c r="A1504" i="27" s="1"/>
  <c r="B1280" i="27"/>
  <c r="A1280" i="27" s="1"/>
  <c r="B1168" i="27"/>
  <c r="A1168" i="27" s="1"/>
  <c r="B1892" i="27"/>
  <c r="A1892" i="27" s="1"/>
  <c r="B1852" i="27"/>
  <c r="A1852" i="27" s="1"/>
  <c r="B1828" i="27"/>
  <c r="A1828" i="27" s="1"/>
  <c r="B1788" i="27"/>
  <c r="A1788" i="27" s="1"/>
  <c r="B1764" i="27"/>
  <c r="A1764" i="27" s="1"/>
  <c r="B1724" i="27"/>
  <c r="A1724" i="27" s="1"/>
  <c r="B1700" i="27"/>
  <c r="A1700" i="27" s="1"/>
  <c r="B1532" i="27"/>
  <c r="A1532" i="27" s="1"/>
  <c r="B1492" i="27"/>
  <c r="A1492" i="27" s="1"/>
  <c r="B1460" i="27"/>
  <c r="A1460" i="27" s="1"/>
  <c r="B1436" i="27"/>
  <c r="A1436" i="27" s="1"/>
  <c r="B1316" i="27"/>
  <c r="A1316" i="27" s="1"/>
  <c r="B1284" i="27"/>
  <c r="A1284" i="27" s="1"/>
  <c r="B1180" i="27"/>
  <c r="A1180" i="27" s="1"/>
  <c r="B1148" i="27"/>
  <c r="A1148" i="27" s="1"/>
  <c r="B1116" i="27"/>
  <c r="A1116" i="27" s="1"/>
  <c r="B1076" i="27"/>
  <c r="A1076" i="27" s="1"/>
  <c r="B1044" i="27"/>
  <c r="A1044" i="27" s="1"/>
  <c r="B1012" i="27"/>
  <c r="A1012" i="27" s="1"/>
  <c r="B980" i="27"/>
  <c r="A980" i="27" s="1"/>
  <c r="B916" i="27"/>
  <c r="A916" i="27" s="1"/>
  <c r="B876" i="27"/>
  <c r="A876" i="27" s="1"/>
  <c r="B780" i="27"/>
  <c r="A780" i="27" s="1"/>
  <c r="B756" i="27"/>
  <c r="A756" i="27" s="1"/>
  <c r="B724" i="27"/>
  <c r="A724" i="27" s="1"/>
  <c r="B692" i="27"/>
  <c r="A692" i="27" s="1"/>
  <c r="B596" i="27"/>
  <c r="A596" i="27" s="1"/>
  <c r="B1899" i="27"/>
  <c r="A1899" i="27" s="1"/>
  <c r="B1875" i="27"/>
  <c r="A1875" i="27" s="1"/>
  <c r="B1843" i="27"/>
  <c r="A1843" i="27" s="1"/>
  <c r="B1819" i="27"/>
  <c r="A1819" i="27" s="1"/>
  <c r="B1787" i="27"/>
  <c r="A1787" i="27" s="1"/>
  <c r="B1763" i="27"/>
  <c r="A1763" i="27" s="1"/>
  <c r="B1731" i="27"/>
  <c r="A1731" i="27" s="1"/>
  <c r="B1707" i="27"/>
  <c r="A1707" i="27" s="1"/>
  <c r="B1315" i="27"/>
  <c r="A1315" i="27" s="1"/>
  <c r="B1889" i="27"/>
  <c r="A1889" i="27" s="1"/>
  <c r="B1857" i="27"/>
  <c r="A1857" i="27" s="1"/>
  <c r="B1817" i="27"/>
  <c r="A1817" i="27" s="1"/>
  <c r="B1769" i="27"/>
  <c r="A1769" i="27" s="1"/>
  <c r="B1729" i="27"/>
  <c r="A1729" i="27" s="1"/>
  <c r="B1705" i="27"/>
  <c r="A1705" i="27" s="1"/>
  <c r="B1529" i="27"/>
  <c r="A1529" i="27" s="1"/>
  <c r="B1505" i="27"/>
  <c r="A1505" i="27" s="1"/>
  <c r="B1481" i="27"/>
  <c r="A1481" i="27" s="1"/>
  <c r="B1457" i="27"/>
  <c r="A1457" i="27" s="1"/>
  <c r="B1433" i="27"/>
  <c r="A1433" i="27" s="1"/>
  <c r="B1385" i="27"/>
  <c r="A1385" i="27" s="1"/>
  <c r="B1361" i="27"/>
  <c r="A1361" i="27" s="1"/>
  <c r="B1337" i="27"/>
  <c r="A1337" i="27" s="1"/>
  <c r="B1313" i="27"/>
  <c r="A1313" i="27" s="1"/>
  <c r="B1281" i="27"/>
  <c r="A1281" i="27" s="1"/>
  <c r="B1209" i="27"/>
  <c r="A1209" i="27" s="1"/>
  <c r="B1185" i="27"/>
  <c r="A1185" i="27" s="1"/>
  <c r="B1121" i="27"/>
  <c r="A1121" i="27" s="1"/>
  <c r="B1073" i="27"/>
  <c r="A1073" i="27" s="1"/>
  <c r="B1009" i="27"/>
  <c r="A1009" i="27" s="1"/>
  <c r="B985" i="27"/>
  <c r="A985" i="27" s="1"/>
  <c r="B929" i="27"/>
  <c r="A929" i="27" s="1"/>
  <c r="B881" i="27"/>
  <c r="A881" i="27" s="1"/>
  <c r="B857" i="27"/>
  <c r="A857" i="27" s="1"/>
  <c r="B801" i="27"/>
  <c r="A801" i="27" s="1"/>
  <c r="B777" i="27"/>
  <c r="A777" i="27" s="1"/>
  <c r="B745" i="27"/>
  <c r="A745" i="27" s="1"/>
  <c r="B681" i="27"/>
  <c r="A681" i="27" s="1"/>
  <c r="B625" i="27"/>
  <c r="A625" i="27" s="1"/>
  <c r="B601" i="27"/>
  <c r="A601" i="27" s="1"/>
  <c r="B569" i="27"/>
  <c r="A569" i="27" s="1"/>
  <c r="B545" i="27"/>
  <c r="A545" i="27" s="1"/>
  <c r="B521" i="27"/>
  <c r="A521" i="27" s="1"/>
  <c r="B497" i="27"/>
  <c r="A497" i="27" s="1"/>
  <c r="B473" i="27"/>
  <c r="A473" i="27" s="1"/>
  <c r="B449" i="27"/>
  <c r="A449" i="27" s="1"/>
  <c r="B1919" i="27"/>
  <c r="A1919" i="27" s="1"/>
  <c r="B1911" i="27"/>
  <c r="A1911" i="27" s="1"/>
  <c r="B1903" i="27"/>
  <c r="A1903" i="27" s="1"/>
  <c r="B1895" i="27"/>
  <c r="A1895" i="27" s="1"/>
  <c r="B1887" i="27"/>
  <c r="A1887" i="27" s="1"/>
  <c r="B1879" i="27"/>
  <c r="A1879" i="27" s="1"/>
  <c r="B1871" i="27"/>
  <c r="A1871" i="27" s="1"/>
  <c r="B1863" i="27"/>
  <c r="A1863" i="27" s="1"/>
  <c r="B1855" i="27"/>
  <c r="A1855" i="27" s="1"/>
  <c r="B1847" i="27"/>
  <c r="A1847" i="27" s="1"/>
  <c r="B1839" i="27"/>
  <c r="A1839" i="27" s="1"/>
  <c r="B1831" i="27"/>
  <c r="A1831" i="27" s="1"/>
  <c r="B1823" i="27"/>
  <c r="A1823" i="27" s="1"/>
  <c r="B1815" i="27"/>
  <c r="A1815" i="27" s="1"/>
  <c r="B1807" i="27"/>
  <c r="A1807" i="27" s="1"/>
  <c r="B1791" i="27"/>
  <c r="A1791" i="27" s="1"/>
  <c r="B1783" i="27"/>
  <c r="A1783" i="27" s="1"/>
  <c r="B1775" i="27"/>
  <c r="A1775" i="27" s="1"/>
  <c r="B1767" i="27"/>
  <c r="A1767" i="27" s="1"/>
  <c r="B1759" i="27"/>
  <c r="A1759" i="27" s="1"/>
  <c r="B1751" i="27"/>
  <c r="A1751" i="27" s="1"/>
  <c r="B1743" i="27"/>
  <c r="A1743" i="27" s="1"/>
  <c r="B1735" i="27"/>
  <c r="A1735" i="27" s="1"/>
  <c r="B1727" i="27"/>
  <c r="A1727" i="27" s="1"/>
  <c r="B1719" i="27"/>
  <c r="A1719" i="27" s="1"/>
  <c r="B1711" i="27"/>
  <c r="A1711" i="27" s="1"/>
  <c r="B1703" i="27"/>
  <c r="A1703" i="27" s="1"/>
  <c r="B1695" i="27"/>
  <c r="A1695" i="27" s="1"/>
  <c r="B1687" i="27"/>
  <c r="A1687" i="27" s="1"/>
  <c r="B1543" i="27"/>
  <c r="A1543" i="27" s="1"/>
  <c r="B1535" i="27"/>
  <c r="A1535" i="27" s="1"/>
  <c r="B1527" i="27"/>
  <c r="A1527" i="27" s="1"/>
  <c r="B1519" i="27"/>
  <c r="A1519" i="27" s="1"/>
  <c r="B1511" i="27"/>
  <c r="A1511" i="27" s="1"/>
  <c r="B1503" i="27"/>
  <c r="A1503" i="27" s="1"/>
  <c r="B1495" i="27"/>
  <c r="A1495" i="27" s="1"/>
  <c r="B1487" i="27"/>
  <c r="A1487" i="27" s="1"/>
  <c r="B1479" i="27"/>
  <c r="A1479" i="27" s="1"/>
  <c r="B1471" i="27"/>
  <c r="A1471" i="27" s="1"/>
  <c r="B1463" i="27"/>
  <c r="A1463" i="27" s="1"/>
  <c r="B1455" i="27"/>
  <c r="A1455" i="27" s="1"/>
  <c r="B1447" i="27"/>
  <c r="A1447" i="27" s="1"/>
  <c r="B1439" i="27"/>
  <c r="A1439" i="27" s="1"/>
  <c r="B1431" i="27"/>
  <c r="A1431" i="27" s="1"/>
  <c r="B1423" i="27"/>
  <c r="A1423" i="27" s="1"/>
  <c r="B1415" i="27"/>
  <c r="A1415" i="27" s="1"/>
  <c r="B1399" i="27"/>
  <c r="A1399" i="27" s="1"/>
  <c r="B1383" i="27"/>
  <c r="A1383" i="27" s="1"/>
  <c r="B1375" i="27"/>
  <c r="A1375" i="27" s="1"/>
  <c r="B1367" i="27"/>
  <c r="A1367" i="27" s="1"/>
  <c r="B1359" i="27"/>
  <c r="A1359" i="27" s="1"/>
  <c r="B1335" i="27"/>
  <c r="A1335" i="27" s="1"/>
  <c r="B1327" i="27"/>
  <c r="A1327" i="27" s="1"/>
  <c r="B1319" i="27"/>
  <c r="A1319" i="27" s="1"/>
  <c r="B1311" i="27"/>
  <c r="A1311" i="27" s="1"/>
  <c r="B1303" i="27"/>
  <c r="A1303" i="27" s="1"/>
  <c r="B1295" i="27"/>
  <c r="A1295" i="27" s="1"/>
  <c r="B1287" i="27"/>
  <c r="A1287" i="27" s="1"/>
  <c r="B1279" i="27"/>
  <c r="A1279" i="27" s="1"/>
  <c r="B1271" i="27"/>
  <c r="A1271" i="27" s="1"/>
  <c r="B1263" i="27"/>
  <c r="A1263" i="27" s="1"/>
  <c r="B1231" i="27"/>
  <c r="A1231" i="27" s="1"/>
  <c r="B1223" i="27"/>
  <c r="A1223" i="27" s="1"/>
  <c r="B1215" i="27"/>
  <c r="A1215" i="27" s="1"/>
  <c r="B1207" i="27"/>
  <c r="A1207" i="27" s="1"/>
  <c r="B1199" i="27"/>
  <c r="A1199" i="27" s="1"/>
  <c r="B1191" i="27"/>
  <c r="A1191" i="27" s="1"/>
  <c r="B1183" i="27"/>
  <c r="A1183" i="27" s="1"/>
  <c r="B1175" i="27"/>
  <c r="A1175" i="27" s="1"/>
  <c r="B1167" i="27"/>
  <c r="A1167" i="27" s="1"/>
  <c r="B1159" i="27"/>
  <c r="A1159" i="27" s="1"/>
  <c r="B1151" i="27"/>
  <c r="A1151" i="27" s="1"/>
  <c r="B1143" i="27"/>
  <c r="A1143" i="27" s="1"/>
  <c r="B1135" i="27"/>
  <c r="A1135" i="27" s="1"/>
  <c r="B1127" i="27"/>
  <c r="A1127" i="27" s="1"/>
  <c r="B1119" i="27"/>
  <c r="A1119" i="27" s="1"/>
  <c r="B1111" i="27"/>
  <c r="A1111" i="27" s="1"/>
  <c r="B1103" i="27"/>
  <c r="A1103" i="27" s="1"/>
  <c r="B1095" i="27"/>
  <c r="A1095" i="27" s="1"/>
  <c r="B1087" i="27"/>
  <c r="A1087" i="27" s="1"/>
  <c r="B1079" i="27"/>
  <c r="A1079" i="27" s="1"/>
  <c r="B1071" i="27"/>
  <c r="A1071" i="27" s="1"/>
  <c r="B1063" i="27"/>
  <c r="A1063" i="27" s="1"/>
  <c r="B1055" i="27"/>
  <c r="A1055" i="27" s="1"/>
  <c r="B1047" i="27"/>
  <c r="A1047" i="27" s="1"/>
  <c r="B1039" i="27"/>
  <c r="A1039" i="27" s="1"/>
  <c r="B1031" i="27"/>
  <c r="A1031" i="27" s="1"/>
  <c r="B1015" i="27"/>
  <c r="A1015" i="27" s="1"/>
  <c r="B1007" i="27"/>
  <c r="A1007" i="27" s="1"/>
  <c r="B999" i="27"/>
  <c r="A999" i="27" s="1"/>
  <c r="B991" i="27"/>
  <c r="A991" i="27" s="1"/>
  <c r="B983" i="27"/>
  <c r="A983" i="27" s="1"/>
  <c r="B975" i="27"/>
  <c r="A975" i="27" s="1"/>
  <c r="B967" i="27"/>
  <c r="A967" i="27" s="1"/>
  <c r="B959" i="27"/>
  <c r="A959" i="27" s="1"/>
  <c r="B951" i="27"/>
  <c r="A951" i="27" s="1"/>
  <c r="B935" i="27"/>
  <c r="A935" i="27" s="1"/>
  <c r="B927" i="27"/>
  <c r="A927" i="27" s="1"/>
  <c r="B919" i="27"/>
  <c r="A919" i="27" s="1"/>
  <c r="B911" i="27"/>
  <c r="A911" i="27" s="1"/>
  <c r="B887" i="27"/>
  <c r="A887" i="27" s="1"/>
  <c r="B879" i="27"/>
  <c r="A879" i="27" s="1"/>
  <c r="B871" i="27"/>
  <c r="A871" i="27" s="1"/>
  <c r="B863" i="27"/>
  <c r="A863" i="27" s="1"/>
  <c r="B807" i="27"/>
  <c r="A807" i="27" s="1"/>
  <c r="B799" i="27"/>
  <c r="A799" i="27" s="1"/>
  <c r="B791" i="27"/>
  <c r="A791" i="27" s="1"/>
  <c r="B775" i="27"/>
  <c r="A775" i="27" s="1"/>
  <c r="B767" i="27"/>
  <c r="A767" i="27" s="1"/>
  <c r="B759" i="27"/>
  <c r="A759" i="27" s="1"/>
  <c r="B751" i="27"/>
  <c r="A751" i="27" s="1"/>
  <c r="B743" i="27"/>
  <c r="A743" i="27" s="1"/>
  <c r="B735" i="27"/>
  <c r="A735" i="27" s="1"/>
  <c r="B727" i="27"/>
  <c r="A727" i="27" s="1"/>
  <c r="B719" i="27"/>
  <c r="A719" i="27" s="1"/>
  <c r="B711" i="27"/>
  <c r="A711" i="27" s="1"/>
  <c r="B703" i="27"/>
  <c r="A703" i="27" s="1"/>
  <c r="B695" i="27"/>
  <c r="A695" i="27" s="1"/>
  <c r="B687" i="27"/>
  <c r="A687" i="27" s="1"/>
  <c r="B679" i="27"/>
  <c r="A679" i="27" s="1"/>
  <c r="B671" i="27"/>
  <c r="A671" i="27" s="1"/>
  <c r="B647" i="27"/>
  <c r="A647" i="27" s="1"/>
  <c r="B639" i="27"/>
  <c r="A639" i="27" s="1"/>
  <c r="B631" i="27"/>
  <c r="A631" i="27" s="1"/>
  <c r="B623" i="27"/>
  <c r="A623" i="27" s="1"/>
  <c r="B615" i="27"/>
  <c r="A615" i="27" s="1"/>
  <c r="B607" i="27"/>
  <c r="A607" i="27" s="1"/>
  <c r="B599" i="27"/>
  <c r="A599" i="27" s="1"/>
  <c r="B591" i="27"/>
  <c r="A591" i="27" s="1"/>
  <c r="B583" i="27"/>
  <c r="A583" i="27" s="1"/>
  <c r="B575" i="27"/>
  <c r="A575" i="27" s="1"/>
  <c r="B567" i="27"/>
  <c r="A567" i="27" s="1"/>
  <c r="B559" i="27"/>
  <c r="A559" i="27" s="1"/>
  <c r="B551" i="27"/>
  <c r="A551" i="27" s="1"/>
  <c r="B535" i="27"/>
  <c r="A535" i="27" s="1"/>
  <c r="B527" i="27"/>
  <c r="A527" i="27" s="1"/>
  <c r="B519" i="27"/>
  <c r="A519" i="27" s="1"/>
  <c r="B511" i="27"/>
  <c r="A511" i="27" s="1"/>
  <c r="B503" i="27"/>
  <c r="A503" i="27" s="1"/>
  <c r="B495" i="27"/>
  <c r="A495" i="27" s="1"/>
  <c r="B487" i="27"/>
  <c r="A487" i="27" s="1"/>
  <c r="B479" i="27"/>
  <c r="A479" i="27" s="1"/>
  <c r="B471" i="27"/>
  <c r="A471" i="27" s="1"/>
  <c r="B463" i="27"/>
  <c r="A463" i="27" s="1"/>
  <c r="B455" i="27"/>
  <c r="A455" i="27" s="1"/>
  <c r="B447" i="27"/>
  <c r="A447" i="27" s="1"/>
  <c r="B439" i="27"/>
  <c r="A439" i="27" s="1"/>
  <c r="B431" i="27"/>
  <c r="A431" i="27" s="1"/>
  <c r="B423" i="27"/>
  <c r="A423" i="27" s="1"/>
  <c r="B407" i="27"/>
  <c r="A407" i="27" s="1"/>
  <c r="B399" i="27"/>
  <c r="A399" i="27" s="1"/>
  <c r="B391" i="27"/>
  <c r="A391" i="27" s="1"/>
  <c r="B383" i="27"/>
  <c r="A383" i="27" s="1"/>
  <c r="B359" i="27"/>
  <c r="A359" i="27" s="1"/>
  <c r="B335" i="27"/>
  <c r="A335" i="27" s="1"/>
  <c r="B295" i="27"/>
  <c r="A295" i="27" s="1"/>
  <c r="B287" i="27"/>
  <c r="A287" i="27" s="1"/>
  <c r="B279" i="27"/>
  <c r="A279" i="27" s="1"/>
  <c r="B271" i="27"/>
  <c r="A271" i="27" s="1"/>
  <c r="B263" i="27"/>
  <c r="A263" i="27" s="1"/>
  <c r="B255" i="27"/>
  <c r="A255" i="27" s="1"/>
  <c r="B247" i="27"/>
  <c r="A247" i="27" s="1"/>
  <c r="B231" i="27"/>
  <c r="A231" i="27" s="1"/>
  <c r="B223" i="27"/>
  <c r="A223" i="27" s="1"/>
  <c r="B215" i="27"/>
  <c r="A215" i="27" s="1"/>
  <c r="B207" i="27"/>
  <c r="A207" i="27" s="1"/>
  <c r="B199" i="27"/>
  <c r="A199" i="27" s="1"/>
  <c r="B191" i="27"/>
  <c r="A191" i="27" s="1"/>
  <c r="B183" i="27"/>
  <c r="A183" i="27" s="1"/>
  <c r="B175" i="27"/>
  <c r="A175" i="27" s="1"/>
  <c r="B159" i="27"/>
  <c r="A159" i="27" s="1"/>
  <c r="B135" i="27"/>
  <c r="A135" i="27" s="1"/>
  <c r="B1900" i="27"/>
  <c r="A1900" i="27" s="1"/>
  <c r="B1876" i="27"/>
  <c r="A1876" i="27" s="1"/>
  <c r="B1836" i="27"/>
  <c r="A1836" i="27" s="1"/>
  <c r="B1820" i="27"/>
  <c r="A1820" i="27" s="1"/>
  <c r="B1780" i="27"/>
  <c r="A1780" i="27" s="1"/>
  <c r="B1756" i="27"/>
  <c r="A1756" i="27" s="1"/>
  <c r="B1484" i="27"/>
  <c r="A1484" i="27" s="1"/>
  <c r="B1388" i="27"/>
  <c r="A1388" i="27" s="1"/>
  <c r="B1356" i="27"/>
  <c r="A1356" i="27" s="1"/>
  <c r="B1332" i="27"/>
  <c r="A1332" i="27" s="1"/>
  <c r="B1292" i="27"/>
  <c r="A1292" i="27" s="1"/>
  <c r="B1268" i="27"/>
  <c r="A1268" i="27" s="1"/>
  <c r="B1228" i="27"/>
  <c r="A1228" i="27" s="1"/>
  <c r="B1196" i="27"/>
  <c r="A1196" i="27" s="1"/>
  <c r="B1172" i="27"/>
  <c r="A1172" i="27" s="1"/>
  <c r="B1132" i="27"/>
  <c r="A1132" i="27" s="1"/>
  <c r="B1092" i="27"/>
  <c r="A1092" i="27" s="1"/>
  <c r="B1060" i="27"/>
  <c r="A1060" i="27" s="1"/>
  <c r="B988" i="27"/>
  <c r="A988" i="27" s="1"/>
  <c r="B948" i="27"/>
  <c r="A948" i="27" s="1"/>
  <c r="B924" i="27"/>
  <c r="A924" i="27" s="1"/>
  <c r="B884" i="27"/>
  <c r="A884" i="27" s="1"/>
  <c r="B804" i="27"/>
  <c r="A804" i="27" s="1"/>
  <c r="B764" i="27"/>
  <c r="A764" i="27" s="1"/>
  <c r="B732" i="27"/>
  <c r="A732" i="27" s="1"/>
  <c r="B700" i="27"/>
  <c r="A700" i="27" s="1"/>
  <c r="B588" i="27"/>
  <c r="A588" i="27" s="1"/>
  <c r="B1883" i="27"/>
  <c r="A1883" i="27" s="1"/>
  <c r="B1859" i="27"/>
  <c r="A1859" i="27" s="1"/>
  <c r="B1827" i="27"/>
  <c r="A1827" i="27" s="1"/>
  <c r="B1803" i="27"/>
  <c r="A1803" i="27" s="1"/>
  <c r="B1771" i="27"/>
  <c r="A1771" i="27" s="1"/>
  <c r="B1747" i="27"/>
  <c r="A1747" i="27" s="1"/>
  <c r="B1723" i="27"/>
  <c r="A1723" i="27" s="1"/>
  <c r="B1683" i="27"/>
  <c r="A1683" i="27" s="1"/>
  <c r="B1435" i="27"/>
  <c r="A1435" i="27" s="1"/>
  <c r="B1387" i="27"/>
  <c r="A1387" i="27" s="1"/>
  <c r="B1881" i="27"/>
  <c r="A1881" i="27" s="1"/>
  <c r="B1865" i="27"/>
  <c r="A1865" i="27" s="1"/>
  <c r="B1841" i="27"/>
  <c r="A1841" i="27" s="1"/>
  <c r="B1761" i="27"/>
  <c r="A1761" i="27" s="1"/>
  <c r="B1737" i="27"/>
  <c r="A1737" i="27" s="1"/>
  <c r="B1713" i="27"/>
  <c r="A1713" i="27" s="1"/>
  <c r="B1537" i="27"/>
  <c r="A1537" i="27" s="1"/>
  <c r="B1513" i="27"/>
  <c r="A1513" i="27" s="1"/>
  <c r="B1489" i="27"/>
  <c r="A1489" i="27" s="1"/>
  <c r="B1465" i="27"/>
  <c r="A1465" i="27" s="1"/>
  <c r="B1441" i="27"/>
  <c r="A1441" i="27" s="1"/>
  <c r="A1417" i="27"/>
  <c r="B1393" i="27"/>
  <c r="A1393" i="27" s="1"/>
  <c r="B1369" i="27"/>
  <c r="A1369" i="27" s="1"/>
  <c r="B1329" i="27"/>
  <c r="A1329" i="27" s="1"/>
  <c r="B1305" i="27"/>
  <c r="A1305" i="27" s="1"/>
  <c r="B1265" i="27"/>
  <c r="A1265" i="27" s="1"/>
  <c r="B1217" i="27"/>
  <c r="A1217" i="27" s="1"/>
  <c r="B1177" i="27"/>
  <c r="A1177" i="27" s="1"/>
  <c r="B1161" i="27"/>
  <c r="A1161" i="27" s="1"/>
  <c r="B1129" i="27"/>
  <c r="A1129" i="27" s="1"/>
  <c r="B1113" i="27"/>
  <c r="A1113" i="27" s="1"/>
  <c r="B1089" i="27"/>
  <c r="A1089" i="27" s="1"/>
  <c r="B1065" i="27"/>
  <c r="A1065" i="27" s="1"/>
  <c r="B1041" i="27"/>
  <c r="A1041" i="27" s="1"/>
  <c r="B1017" i="27"/>
  <c r="A1017" i="27" s="1"/>
  <c r="B993" i="27"/>
  <c r="A993" i="27" s="1"/>
  <c r="B969" i="27"/>
  <c r="A969" i="27" s="1"/>
  <c r="B937" i="27"/>
  <c r="A937" i="27" s="1"/>
  <c r="B921" i="27"/>
  <c r="A921" i="27" s="1"/>
  <c r="B873" i="27"/>
  <c r="A873" i="27" s="1"/>
  <c r="B793" i="27"/>
  <c r="A793" i="27" s="1"/>
  <c r="B761" i="27"/>
  <c r="A761" i="27" s="1"/>
  <c r="B729" i="27"/>
  <c r="A729" i="27" s="1"/>
  <c r="B721" i="27"/>
  <c r="A721" i="27" s="1"/>
  <c r="B697" i="27"/>
  <c r="A697" i="27" s="1"/>
  <c r="B673" i="27"/>
  <c r="A673" i="27" s="1"/>
  <c r="B641" i="27"/>
  <c r="A641" i="27" s="1"/>
  <c r="B609" i="27"/>
  <c r="A609" i="27" s="1"/>
  <c r="B561" i="27"/>
  <c r="A561" i="27" s="1"/>
  <c r="B537" i="27"/>
  <c r="A537" i="27" s="1"/>
  <c r="B513" i="27"/>
  <c r="A513" i="27" s="1"/>
  <c r="B489" i="27"/>
  <c r="A489" i="27" s="1"/>
  <c r="B465" i="27"/>
  <c r="A465" i="27" s="1"/>
  <c r="B441" i="27"/>
  <c r="A441" i="27" s="1"/>
  <c r="B425" i="27"/>
  <c r="A425" i="27" s="1"/>
  <c r="B1848" i="27"/>
  <c r="A1848" i="27" s="1"/>
  <c r="B1918" i="27"/>
  <c r="A1918" i="27" s="1"/>
  <c r="B1910" i="27"/>
  <c r="A1910" i="27" s="1"/>
  <c r="B1902" i="27"/>
  <c r="A1902" i="27" s="1"/>
  <c r="B1894" i="27"/>
  <c r="A1894" i="27" s="1"/>
  <c r="B1886" i="27"/>
  <c r="A1886" i="27" s="1"/>
  <c r="B1878" i="27"/>
  <c r="A1878" i="27" s="1"/>
  <c r="B1870" i="27"/>
  <c r="A1870" i="27" s="1"/>
  <c r="B1862" i="27"/>
  <c r="A1862" i="27" s="1"/>
  <c r="B1854" i="27"/>
  <c r="A1854" i="27" s="1"/>
  <c r="B1846" i="27"/>
  <c r="A1846" i="27" s="1"/>
  <c r="B1838" i="27"/>
  <c r="A1838" i="27" s="1"/>
  <c r="B1830" i="27"/>
  <c r="A1830" i="27" s="1"/>
  <c r="B1822" i="27"/>
  <c r="A1822" i="27" s="1"/>
  <c r="B1814" i="27"/>
  <c r="A1814" i="27" s="1"/>
  <c r="B1806" i="27"/>
  <c r="A1806" i="27" s="1"/>
  <c r="B1790" i="27"/>
  <c r="A1790" i="27" s="1"/>
  <c r="B1782" i="27"/>
  <c r="A1782" i="27" s="1"/>
  <c r="B1774" i="27"/>
  <c r="A1774" i="27" s="1"/>
  <c r="B1766" i="27"/>
  <c r="A1766" i="27" s="1"/>
  <c r="B1758" i="27"/>
  <c r="A1758" i="27" s="1"/>
  <c r="B1750" i="27"/>
  <c r="A1750" i="27" s="1"/>
  <c r="B1742" i="27"/>
  <c r="A1742" i="27" s="1"/>
  <c r="B1734" i="27"/>
  <c r="A1734" i="27" s="1"/>
  <c r="B1726" i="27"/>
  <c r="A1726" i="27" s="1"/>
  <c r="B1718" i="27"/>
  <c r="A1718" i="27" s="1"/>
  <c r="B1710" i="27"/>
  <c r="A1710" i="27" s="1"/>
  <c r="B1702" i="27"/>
  <c r="A1702" i="27" s="1"/>
  <c r="B1694" i="27"/>
  <c r="A1694" i="27" s="1"/>
  <c r="B1686" i="27"/>
  <c r="A1686" i="27" s="1"/>
  <c r="B1542" i="27"/>
  <c r="A1542" i="27" s="1"/>
  <c r="B1534" i="27"/>
  <c r="A1534" i="27" s="1"/>
  <c r="B1526" i="27"/>
  <c r="A1526" i="27" s="1"/>
  <c r="B1518" i="27"/>
  <c r="A1518" i="27" s="1"/>
  <c r="B1510" i="27"/>
  <c r="A1510" i="27" s="1"/>
  <c r="B1502" i="27"/>
  <c r="A1502" i="27" s="1"/>
  <c r="B1494" i="27"/>
  <c r="A1494" i="27" s="1"/>
  <c r="B1486" i="27"/>
  <c r="A1486" i="27" s="1"/>
  <c r="B1478" i="27"/>
  <c r="A1478" i="27" s="1"/>
  <c r="B1470" i="27"/>
  <c r="A1470" i="27" s="1"/>
  <c r="B1462" i="27"/>
  <c r="A1462" i="27" s="1"/>
  <c r="B1454" i="27"/>
  <c r="A1454" i="27" s="1"/>
  <c r="B1438" i="27"/>
  <c r="A1438" i="27" s="1"/>
  <c r="B1430" i="27"/>
  <c r="A1430" i="27" s="1"/>
  <c r="B1422" i="27"/>
  <c r="A1422" i="27" s="1"/>
  <c r="B1414" i="27"/>
  <c r="A1414" i="27" s="1"/>
  <c r="B1382" i="27"/>
  <c r="A1382" i="27" s="1"/>
  <c r="B1374" i="27"/>
  <c r="A1374" i="27" s="1"/>
  <c r="B1366" i="27"/>
  <c r="A1366" i="27" s="1"/>
  <c r="B1358" i="27"/>
  <c r="A1358" i="27" s="1"/>
  <c r="B1334" i="27"/>
  <c r="A1334" i="27" s="1"/>
  <c r="B1326" i="27"/>
  <c r="A1326" i="27" s="1"/>
  <c r="B1318" i="27"/>
  <c r="A1318" i="27" s="1"/>
  <c r="B1310" i="27"/>
  <c r="A1310" i="27" s="1"/>
  <c r="B1302" i="27"/>
  <c r="A1302" i="27" s="1"/>
  <c r="B1294" i="27"/>
  <c r="A1294" i="27" s="1"/>
  <c r="B1286" i="27"/>
  <c r="A1286" i="27" s="1"/>
  <c r="B1278" i="27"/>
  <c r="A1278" i="27" s="1"/>
  <c r="B1270" i="27"/>
  <c r="A1270" i="27" s="1"/>
  <c r="B1262" i="27"/>
  <c r="A1262" i="27" s="1"/>
  <c r="B1230" i="27"/>
  <c r="A1230" i="27" s="1"/>
  <c r="B1206" i="27"/>
  <c r="A1206" i="27" s="1"/>
  <c r="B1198" i="27"/>
  <c r="A1198" i="27" s="1"/>
  <c r="B1190" i="27"/>
  <c r="A1190" i="27" s="1"/>
  <c r="B1182" i="27"/>
  <c r="A1182" i="27" s="1"/>
  <c r="B1174" i="27"/>
  <c r="A1174" i="27" s="1"/>
  <c r="B1166" i="27"/>
  <c r="A1166" i="27" s="1"/>
  <c r="B1158" i="27"/>
  <c r="A1158" i="27" s="1"/>
  <c r="B1150" i="27"/>
  <c r="A1150" i="27" s="1"/>
  <c r="B1142" i="27"/>
  <c r="A1142" i="27" s="1"/>
  <c r="B1134" i="27"/>
  <c r="A1134" i="27" s="1"/>
  <c r="B1126" i="27"/>
  <c r="A1126" i="27" s="1"/>
  <c r="B1110" i="27"/>
  <c r="A1110" i="27" s="1"/>
  <c r="B1102" i="27"/>
  <c r="A1102" i="27" s="1"/>
  <c r="B1094" i="27"/>
  <c r="A1094" i="27" s="1"/>
  <c r="B1086" i="27"/>
  <c r="A1086" i="27" s="1"/>
  <c r="B1078" i="27"/>
  <c r="A1078" i="27" s="1"/>
  <c r="B1070" i="27"/>
  <c r="A1070" i="27" s="1"/>
  <c r="B1062" i="27"/>
  <c r="A1062" i="27" s="1"/>
  <c r="B1054" i="27"/>
  <c r="A1054" i="27" s="1"/>
  <c r="B1046" i="27"/>
  <c r="A1046" i="27" s="1"/>
  <c r="B1038" i="27"/>
  <c r="A1038" i="27" s="1"/>
  <c r="B1030" i="27"/>
  <c r="A1030" i="27" s="1"/>
  <c r="B1014" i="27"/>
  <c r="A1014" i="27" s="1"/>
  <c r="B998" i="27"/>
  <c r="A998" i="27" s="1"/>
  <c r="B990" i="27"/>
  <c r="A990" i="27" s="1"/>
  <c r="B982" i="27"/>
  <c r="A982" i="27" s="1"/>
  <c r="B974" i="27"/>
  <c r="A974" i="27" s="1"/>
  <c r="B966" i="27"/>
  <c r="A966" i="27" s="1"/>
  <c r="B958" i="27"/>
  <c r="A958" i="27" s="1"/>
  <c r="B950" i="27"/>
  <c r="A950" i="27" s="1"/>
  <c r="B934" i="27"/>
  <c r="A934" i="27" s="1"/>
  <c r="B926" i="27"/>
  <c r="A926" i="27" s="1"/>
  <c r="B918" i="27"/>
  <c r="A918" i="27" s="1"/>
  <c r="B910" i="27"/>
  <c r="A910" i="27" s="1"/>
  <c r="B886" i="27"/>
  <c r="A886" i="27" s="1"/>
  <c r="B878" i="27"/>
  <c r="A878" i="27" s="1"/>
  <c r="B870" i="27"/>
  <c r="A870" i="27" s="1"/>
  <c r="B862" i="27"/>
  <c r="A862" i="27" s="1"/>
  <c r="B814" i="27"/>
  <c r="A814" i="27" s="1"/>
  <c r="B806" i="27"/>
  <c r="A806" i="27" s="1"/>
  <c r="B798" i="27"/>
  <c r="A798" i="27" s="1"/>
  <c r="B790" i="27"/>
  <c r="A790" i="27" s="1"/>
  <c r="B774" i="27"/>
  <c r="A774" i="27" s="1"/>
  <c r="B766" i="27"/>
  <c r="A766" i="27" s="1"/>
  <c r="B758" i="27"/>
  <c r="A758" i="27" s="1"/>
  <c r="B750" i="27"/>
  <c r="A750" i="27" s="1"/>
  <c r="B742" i="27"/>
  <c r="A742" i="27" s="1"/>
  <c r="B734" i="27"/>
  <c r="A734" i="27" s="1"/>
  <c r="B726" i="27"/>
  <c r="A726" i="27" s="1"/>
  <c r="B718" i="27"/>
  <c r="A718" i="27" s="1"/>
  <c r="B710" i="27"/>
  <c r="A710" i="27" s="1"/>
  <c r="B702" i="27"/>
  <c r="A702" i="27" s="1"/>
  <c r="B694" i="27"/>
  <c r="A694" i="27" s="1"/>
  <c r="B686" i="27"/>
  <c r="A686" i="27" s="1"/>
  <c r="B670" i="27"/>
  <c r="A670" i="27" s="1"/>
  <c r="B646" i="27"/>
  <c r="A646" i="27" s="1"/>
  <c r="B638" i="27"/>
  <c r="A638" i="27" s="1"/>
  <c r="B630" i="27"/>
  <c r="A630" i="27" s="1"/>
  <c r="B622" i="27"/>
  <c r="A622" i="27" s="1"/>
  <c r="B614" i="27"/>
  <c r="A614" i="27" s="1"/>
  <c r="B606" i="27"/>
  <c r="A606" i="27" s="1"/>
  <c r="B598" i="27"/>
  <c r="A598" i="27" s="1"/>
  <c r="B590" i="27"/>
  <c r="A590" i="27" s="1"/>
  <c r="B582" i="27"/>
  <c r="A582" i="27" s="1"/>
  <c r="B574" i="27"/>
  <c r="A574" i="27" s="1"/>
  <c r="B566" i="27"/>
  <c r="A566" i="27" s="1"/>
  <c r="B558" i="27"/>
  <c r="A558" i="27" s="1"/>
  <c r="B550" i="27"/>
  <c r="A550" i="27" s="1"/>
  <c r="B542" i="27"/>
  <c r="A542" i="27" s="1"/>
  <c r="B206" i="27"/>
  <c r="A206" i="27" s="1"/>
  <c r="B174" i="27"/>
  <c r="A174" i="27" s="1"/>
  <c r="B46" i="27"/>
  <c r="A46" i="27" s="1"/>
  <c r="B1884" i="27"/>
  <c r="A1884" i="27" s="1"/>
  <c r="B1772" i="27"/>
  <c r="A1772" i="27" s="1"/>
  <c r="B1748" i="27"/>
  <c r="A1748" i="27" s="1"/>
  <c r="B1716" i="27"/>
  <c r="A1716" i="27" s="1"/>
  <c r="B1540" i="27"/>
  <c r="A1540" i="27" s="1"/>
  <c r="B1500" i="27"/>
  <c r="A1500" i="27" s="1"/>
  <c r="B1452" i="27"/>
  <c r="A1452" i="27" s="1"/>
  <c r="B1380" i="27"/>
  <c r="A1380" i="27" s="1"/>
  <c r="B1308" i="27"/>
  <c r="A1308" i="27" s="1"/>
  <c r="B1204" i="27"/>
  <c r="A1204" i="27" s="1"/>
  <c r="B1164" i="27"/>
  <c r="A1164" i="27" s="1"/>
  <c r="B1140" i="27"/>
  <c r="A1140" i="27" s="1"/>
  <c r="B1100" i="27"/>
  <c r="A1100" i="27" s="1"/>
  <c r="B1068" i="27"/>
  <c r="A1068" i="27" s="1"/>
  <c r="B1036" i="27"/>
  <c r="A1036" i="27" s="1"/>
  <c r="B996" i="27"/>
  <c r="A996" i="27" s="1"/>
  <c r="B972" i="27"/>
  <c r="A972" i="27" s="1"/>
  <c r="B932" i="27"/>
  <c r="A932" i="27" s="1"/>
  <c r="B868" i="27"/>
  <c r="A868" i="27" s="1"/>
  <c r="B812" i="27"/>
  <c r="A812" i="27" s="1"/>
  <c r="B772" i="27"/>
  <c r="A772" i="27" s="1"/>
  <c r="B740" i="27"/>
  <c r="A740" i="27" s="1"/>
  <c r="B708" i="27"/>
  <c r="A708" i="27" s="1"/>
  <c r="B684" i="27"/>
  <c r="A684" i="27" s="1"/>
  <c r="B580" i="27"/>
  <c r="A580" i="27" s="1"/>
  <c r="B1915" i="27"/>
  <c r="A1915" i="27" s="1"/>
  <c r="B1891" i="27"/>
  <c r="A1891" i="27" s="1"/>
  <c r="B1867" i="27"/>
  <c r="A1867" i="27" s="1"/>
  <c r="B1835" i="27"/>
  <c r="A1835" i="27" s="1"/>
  <c r="B1811" i="27"/>
  <c r="A1811" i="27" s="1"/>
  <c r="B1779" i="27"/>
  <c r="A1779" i="27" s="1"/>
  <c r="B1739" i="27"/>
  <c r="A1739" i="27" s="1"/>
  <c r="B1715" i="27"/>
  <c r="A1715" i="27" s="1"/>
  <c r="B1691" i="27"/>
  <c r="A1691" i="27" s="1"/>
  <c r="B1259" i="27"/>
  <c r="A1259" i="27" s="1"/>
  <c r="B1211" i="27"/>
  <c r="A1211" i="27" s="1"/>
  <c r="B1873" i="27"/>
  <c r="A1873" i="27" s="1"/>
  <c r="B1833" i="27"/>
  <c r="A1833" i="27" s="1"/>
  <c r="B1809" i="27"/>
  <c r="A1809" i="27" s="1"/>
  <c r="B1777" i="27"/>
  <c r="A1777" i="27" s="1"/>
  <c r="B1745" i="27"/>
  <c r="A1745" i="27" s="1"/>
  <c r="B1721" i="27"/>
  <c r="A1721" i="27" s="1"/>
  <c r="B1689" i="27"/>
  <c r="A1689" i="27" s="1"/>
  <c r="B1521" i="27"/>
  <c r="A1521" i="27" s="1"/>
  <c r="B1497" i="27"/>
  <c r="A1497" i="27" s="1"/>
  <c r="B1473" i="27"/>
  <c r="A1473" i="27" s="1"/>
  <c r="B1449" i="27"/>
  <c r="A1449" i="27" s="1"/>
  <c r="B1425" i="27"/>
  <c r="A1425" i="27" s="1"/>
  <c r="B1377" i="27"/>
  <c r="A1377" i="27" s="1"/>
  <c r="B1297" i="27"/>
  <c r="A1297" i="27" s="1"/>
  <c r="B1273" i="27"/>
  <c r="A1273" i="27" s="1"/>
  <c r="B1225" i="27"/>
  <c r="A1225" i="27" s="1"/>
  <c r="B1201" i="27"/>
  <c r="A1201" i="27" s="1"/>
  <c r="B1169" i="27"/>
  <c r="A1169" i="27" s="1"/>
  <c r="B1145" i="27"/>
  <c r="A1145" i="27" s="1"/>
  <c r="B1105" i="27"/>
  <c r="A1105" i="27" s="1"/>
  <c r="B1049" i="27"/>
  <c r="A1049" i="27" s="1"/>
  <c r="B1001" i="27"/>
  <c r="A1001" i="27" s="1"/>
  <c r="B977" i="27"/>
  <c r="A977" i="27" s="1"/>
  <c r="B945" i="27"/>
  <c r="A945" i="27" s="1"/>
  <c r="B889" i="27"/>
  <c r="A889" i="27" s="1"/>
  <c r="B865" i="27"/>
  <c r="A865" i="27" s="1"/>
  <c r="B809" i="27"/>
  <c r="A809" i="27" s="1"/>
  <c r="B785" i="27"/>
  <c r="A785" i="27" s="1"/>
  <c r="B769" i="27"/>
  <c r="A769" i="27" s="1"/>
  <c r="B737" i="27"/>
  <c r="A737" i="27" s="1"/>
  <c r="B713" i="27"/>
  <c r="A713" i="27" s="1"/>
  <c r="B689" i="27"/>
  <c r="A689" i="27" s="1"/>
  <c r="B665" i="27"/>
  <c r="A665" i="27" s="1"/>
  <c r="B617" i="27"/>
  <c r="A617" i="27" s="1"/>
  <c r="B593" i="27"/>
  <c r="A593" i="27" s="1"/>
  <c r="B577" i="27"/>
  <c r="A577" i="27" s="1"/>
  <c r="B553" i="27"/>
  <c r="A553" i="27" s="1"/>
  <c r="B529" i="27"/>
  <c r="A529" i="27" s="1"/>
  <c r="B505" i="27"/>
  <c r="A505" i="27" s="1"/>
  <c r="B481" i="27"/>
  <c r="A481" i="27" s="1"/>
  <c r="B457" i="27"/>
  <c r="A457" i="27" s="1"/>
  <c r="B433" i="27"/>
  <c r="A433" i="27" s="1"/>
  <c r="B1752" i="27"/>
  <c r="A1752" i="27" s="1"/>
  <c r="B1917" i="27"/>
  <c r="A1917" i="27" s="1"/>
  <c r="B1909" i="27"/>
  <c r="A1909" i="27" s="1"/>
  <c r="B1901" i="27"/>
  <c r="A1901" i="27" s="1"/>
  <c r="B1893" i="27"/>
  <c r="A1893" i="27" s="1"/>
  <c r="B1885" i="27"/>
  <c r="A1885" i="27" s="1"/>
  <c r="B1877" i="27"/>
  <c r="A1877" i="27" s="1"/>
  <c r="B1869" i="27"/>
  <c r="A1869" i="27" s="1"/>
  <c r="B1861" i="27"/>
  <c r="A1861" i="27" s="1"/>
  <c r="B1853" i="27"/>
  <c r="A1853" i="27" s="1"/>
  <c r="B1845" i="27"/>
  <c r="A1845" i="27" s="1"/>
  <c r="B1837" i="27"/>
  <c r="A1837" i="27" s="1"/>
  <c r="B1829" i="27"/>
  <c r="A1829" i="27" s="1"/>
  <c r="B1821" i="27"/>
  <c r="A1821" i="27" s="1"/>
  <c r="B1813" i="27"/>
  <c r="A1813" i="27" s="1"/>
  <c r="B1805" i="27"/>
  <c r="A1805" i="27" s="1"/>
  <c r="B1789" i="27"/>
  <c r="A1789" i="27" s="1"/>
  <c r="B1781" i="27"/>
  <c r="A1781" i="27" s="1"/>
  <c r="B1773" i="27"/>
  <c r="A1773" i="27" s="1"/>
  <c r="B1765" i="27"/>
  <c r="A1765" i="27" s="1"/>
  <c r="B1757" i="27"/>
  <c r="A1757" i="27" s="1"/>
  <c r="B1749" i="27"/>
  <c r="A1749" i="27" s="1"/>
  <c r="B1741" i="27"/>
  <c r="A1741" i="27" s="1"/>
  <c r="B1733" i="27"/>
  <c r="A1733" i="27" s="1"/>
  <c r="B1725" i="27"/>
  <c r="A1725" i="27" s="1"/>
  <c r="B1717" i="27"/>
  <c r="A1717" i="27" s="1"/>
  <c r="B1709" i="27"/>
  <c r="A1709" i="27" s="1"/>
  <c r="B1701" i="27"/>
  <c r="A1701" i="27" s="1"/>
  <c r="B1693" i="27"/>
  <c r="A1693" i="27" s="1"/>
  <c r="B1685" i="27"/>
  <c r="A1685" i="27" s="1"/>
  <c r="B1541" i="27"/>
  <c r="A1541" i="27" s="1"/>
  <c r="B1533" i="27"/>
  <c r="A1533" i="27" s="1"/>
  <c r="B1525" i="27"/>
  <c r="A1525" i="27" s="1"/>
  <c r="B1517" i="27"/>
  <c r="A1517" i="27" s="1"/>
  <c r="B1509" i="27"/>
  <c r="A1509" i="27" s="1"/>
  <c r="B1501" i="27"/>
  <c r="A1501" i="27" s="1"/>
  <c r="B1493" i="27"/>
  <c r="A1493" i="27" s="1"/>
  <c r="B1485" i="27"/>
  <c r="A1485" i="27" s="1"/>
  <c r="B1477" i="27"/>
  <c r="A1477" i="27" s="1"/>
  <c r="B1469" i="27"/>
  <c r="A1469" i="27" s="1"/>
  <c r="B1461" i="27"/>
  <c r="A1461" i="27" s="1"/>
  <c r="B1453" i="27"/>
  <c r="A1453" i="27" s="1"/>
  <c r="B1445" i="27"/>
  <c r="A1445" i="27" s="1"/>
  <c r="B1437" i="27"/>
  <c r="A1437" i="27" s="1"/>
  <c r="B1429" i="27"/>
  <c r="A1429" i="27" s="1"/>
  <c r="B1421" i="27"/>
  <c r="A1421" i="27" s="1"/>
  <c r="B1413" i="27"/>
  <c r="A1413" i="27" s="1"/>
  <c r="B1389" i="27"/>
  <c r="A1389" i="27" s="1"/>
  <c r="B1381" i="27"/>
  <c r="A1381" i="27" s="1"/>
  <c r="B1373" i="27"/>
  <c r="A1373" i="27" s="1"/>
  <c r="B1357" i="27"/>
  <c r="A1357" i="27" s="1"/>
  <c r="B1333" i="27"/>
  <c r="A1333" i="27" s="1"/>
  <c r="B1325" i="27"/>
  <c r="A1325" i="27" s="1"/>
  <c r="B1317" i="27"/>
  <c r="A1317" i="27" s="1"/>
  <c r="B1309" i="27"/>
  <c r="A1309" i="27" s="1"/>
  <c r="B1301" i="27"/>
  <c r="A1301" i="27" s="1"/>
  <c r="B1293" i="27"/>
  <c r="A1293" i="27" s="1"/>
  <c r="B1285" i="27"/>
  <c r="A1285" i="27" s="1"/>
  <c r="B1277" i="27"/>
  <c r="A1277" i="27" s="1"/>
  <c r="B1269" i="27"/>
  <c r="A1269" i="27" s="1"/>
  <c r="B1261" i="27"/>
  <c r="A1261" i="27" s="1"/>
  <c r="B1229" i="27"/>
  <c r="A1229" i="27" s="1"/>
  <c r="B1213" i="27"/>
  <c r="A1213" i="27" s="1"/>
  <c r="B1205" i="27"/>
  <c r="A1205" i="27" s="1"/>
  <c r="B1197" i="27"/>
  <c r="A1197" i="27" s="1"/>
  <c r="B1189" i="27"/>
  <c r="A1189" i="27" s="1"/>
  <c r="B1181" i="27"/>
  <c r="A1181" i="27" s="1"/>
  <c r="B1173" i="27"/>
  <c r="A1173" i="27" s="1"/>
  <c r="B1165" i="27"/>
  <c r="A1165" i="27" s="1"/>
  <c r="B1157" i="27"/>
  <c r="A1157" i="27" s="1"/>
  <c r="B1149" i="27"/>
  <c r="A1149" i="27" s="1"/>
  <c r="B1141" i="27"/>
  <c r="A1141" i="27" s="1"/>
  <c r="B1133" i="27"/>
  <c r="A1133" i="27" s="1"/>
  <c r="B1125" i="27"/>
  <c r="A1125" i="27" s="1"/>
  <c r="B1117" i="27"/>
  <c r="A1117" i="27" s="1"/>
  <c r="B1109" i="27"/>
  <c r="A1109" i="27" s="1"/>
  <c r="B1101" i="27"/>
  <c r="A1101" i="27" s="1"/>
  <c r="B1093" i="27"/>
  <c r="A1093" i="27" s="1"/>
  <c r="B1085" i="27"/>
  <c r="A1085" i="27" s="1"/>
  <c r="B1077" i="27"/>
  <c r="A1077" i="27" s="1"/>
  <c r="B1069" i="27"/>
  <c r="A1069" i="27" s="1"/>
  <c r="B1061" i="27"/>
  <c r="A1061" i="27" s="1"/>
  <c r="B1053" i="27"/>
  <c r="A1053" i="27" s="1"/>
  <c r="B1045" i="27"/>
  <c r="A1045" i="27" s="1"/>
  <c r="B1037" i="27"/>
  <c r="A1037" i="27" s="1"/>
  <c r="B1029" i="27"/>
  <c r="A1029" i="27" s="1"/>
  <c r="B1013" i="27"/>
  <c r="A1013" i="27" s="1"/>
  <c r="B997" i="27"/>
  <c r="A997" i="27" s="1"/>
  <c r="B989" i="27"/>
  <c r="A989" i="27" s="1"/>
  <c r="B981" i="27"/>
  <c r="A981" i="27" s="1"/>
  <c r="B973" i="27"/>
  <c r="A973" i="27" s="1"/>
  <c r="B965" i="27"/>
  <c r="A965" i="27" s="1"/>
  <c r="B957" i="27"/>
  <c r="A957" i="27" s="1"/>
  <c r="B949" i="27"/>
  <c r="A949" i="27" s="1"/>
  <c r="B933" i="27"/>
  <c r="A933" i="27" s="1"/>
  <c r="B925" i="27"/>
  <c r="A925" i="27" s="1"/>
  <c r="B917" i="27"/>
  <c r="A917" i="27" s="1"/>
  <c r="B885" i="27"/>
  <c r="A885" i="27" s="1"/>
  <c r="B877" i="27"/>
  <c r="A877" i="27" s="1"/>
  <c r="B869" i="27"/>
  <c r="A869" i="27" s="1"/>
  <c r="B861" i="27"/>
  <c r="A861" i="27" s="1"/>
  <c r="B813" i="27"/>
  <c r="A813" i="27" s="1"/>
  <c r="B805" i="27"/>
  <c r="A805" i="27" s="1"/>
  <c r="B797" i="27"/>
  <c r="A797" i="27" s="1"/>
  <c r="B789" i="27"/>
  <c r="A789" i="27" s="1"/>
  <c r="B773" i="27"/>
  <c r="A773" i="27" s="1"/>
  <c r="B765" i="27"/>
  <c r="A765" i="27" s="1"/>
  <c r="B757" i="27"/>
  <c r="A757" i="27" s="1"/>
  <c r="B749" i="27"/>
  <c r="A749" i="27" s="1"/>
  <c r="B741" i="27"/>
  <c r="A741" i="27" s="1"/>
  <c r="B733" i="27"/>
  <c r="A733" i="27" s="1"/>
  <c r="B725" i="27"/>
  <c r="A725" i="27" s="1"/>
  <c r="B717" i="27"/>
  <c r="A717" i="27" s="1"/>
  <c r="B709" i="27"/>
  <c r="A709" i="27" s="1"/>
  <c r="B701" i="27"/>
  <c r="A701" i="27" s="1"/>
  <c r="B693" i="27"/>
  <c r="A693" i="27" s="1"/>
  <c r="B685" i="27"/>
  <c r="A685" i="27" s="1"/>
  <c r="B677" i="27"/>
  <c r="A677" i="27" s="1"/>
  <c r="B645" i="27"/>
  <c r="A645" i="27" s="1"/>
  <c r="B637" i="27"/>
  <c r="A637" i="27" s="1"/>
  <c r="B629" i="27"/>
  <c r="A629" i="27" s="1"/>
  <c r="B621" i="27"/>
  <c r="A621" i="27" s="1"/>
  <c r="B613" i="27"/>
  <c r="A613" i="27" s="1"/>
  <c r="B605" i="27"/>
  <c r="A605" i="27" s="1"/>
  <c r="B597" i="27"/>
  <c r="A597" i="27" s="1"/>
  <c r="B589" i="27"/>
  <c r="A589" i="27" s="1"/>
  <c r="B581" i="27"/>
  <c r="A581" i="27" s="1"/>
  <c r="B573" i="27"/>
  <c r="A573" i="27" s="1"/>
  <c r="B565" i="27"/>
  <c r="A565" i="27" s="1"/>
  <c r="B557" i="27"/>
  <c r="A557" i="27" s="1"/>
  <c r="B549" i="27"/>
  <c r="A549" i="27" s="1"/>
  <c r="B541" i="27"/>
  <c r="A541" i="27" s="1"/>
  <c r="B533" i="27"/>
  <c r="A533" i="27" s="1"/>
  <c r="B525" i="27"/>
  <c r="A525" i="27" s="1"/>
  <c r="B517" i="27"/>
  <c r="A517" i="27" s="1"/>
  <c r="B509" i="27"/>
  <c r="A509" i="27" s="1"/>
  <c r="B501" i="27"/>
  <c r="A501" i="27" s="1"/>
  <c r="B493" i="27"/>
  <c r="A493" i="27" s="1"/>
  <c r="B485" i="27"/>
  <c r="A485" i="27" s="1"/>
  <c r="B477" i="27"/>
  <c r="A477" i="27" s="1"/>
  <c r="B469" i="27"/>
  <c r="A469" i="27" s="1"/>
  <c r="B461" i="27"/>
  <c r="A461" i="27" s="1"/>
  <c r="B453" i="27"/>
  <c r="A453" i="27" s="1"/>
  <c r="B445" i="27"/>
  <c r="A445" i="27" s="1"/>
  <c r="B437" i="27"/>
  <c r="A437" i="27" s="1"/>
  <c r="B429" i="27"/>
  <c r="A429" i="27" s="1"/>
  <c r="B421" i="27"/>
  <c r="A421" i="27" s="1"/>
  <c r="B405" i="27"/>
  <c r="A405" i="27" s="1"/>
  <c r="B397" i="27"/>
  <c r="A397" i="27" s="1"/>
  <c r="B54" i="27"/>
  <c r="A54" i="27" s="1"/>
  <c r="B111" i="27"/>
  <c r="A111" i="27" s="1"/>
  <c r="B103" i="27"/>
  <c r="A103" i="27" s="1"/>
  <c r="B95" i="27"/>
  <c r="A95" i="27" s="1"/>
  <c r="B87" i="27"/>
  <c r="A87" i="27" s="1"/>
  <c r="B79" i="27"/>
  <c r="A79" i="27" s="1"/>
  <c r="B71" i="27"/>
  <c r="A71" i="27" s="1"/>
  <c r="B47" i="27"/>
  <c r="A47" i="27" s="1"/>
  <c r="B39" i="27"/>
  <c r="A39" i="27" s="1"/>
  <c r="B31" i="27"/>
  <c r="A31" i="27" s="1"/>
  <c r="B23" i="27"/>
  <c r="A23" i="27" s="1"/>
  <c r="B7" i="27"/>
  <c r="B8" i="27" s="1"/>
  <c r="B9" i="27" s="1"/>
  <c r="A9" i="27" s="1"/>
  <c r="B203" i="27"/>
  <c r="A203" i="27" s="1"/>
  <c r="B44" i="27"/>
  <c r="A44" i="27" s="1"/>
  <c r="B36" i="27"/>
  <c r="A36" i="27" s="1"/>
  <c r="B28" i="27"/>
  <c r="A28" i="27" s="1"/>
  <c r="B115" i="27"/>
  <c r="A115" i="27" s="1"/>
  <c r="B107" i="27"/>
  <c r="A107" i="27" s="1"/>
  <c r="B99" i="27"/>
  <c r="A99" i="27" s="1"/>
  <c r="B75" i="27"/>
  <c r="A75" i="27" s="1"/>
  <c r="B43" i="27"/>
  <c r="A43" i="27" s="1"/>
  <c r="B35" i="27"/>
  <c r="A35" i="27" s="1"/>
  <c r="B27" i="27"/>
  <c r="A27" i="27" s="1"/>
  <c r="B811" i="27"/>
  <c r="A811" i="27" s="1"/>
  <c r="B779" i="27"/>
  <c r="A779" i="27" s="1"/>
  <c r="B731" i="27"/>
  <c r="A731" i="27" s="1"/>
  <c r="B555" i="27"/>
  <c r="A555" i="27" s="1"/>
  <c r="B531" i="27"/>
  <c r="A531" i="27" s="1"/>
  <c r="B499" i="27"/>
  <c r="A499" i="27" s="1"/>
  <c r="B291" i="27"/>
  <c r="A291" i="27" s="1"/>
  <c r="B267" i="27"/>
  <c r="A267" i="27" s="1"/>
  <c r="B227" i="27"/>
  <c r="A227" i="27" s="1"/>
  <c r="B187" i="27"/>
  <c r="A187" i="27" s="1"/>
  <c r="B179" i="27"/>
  <c r="A179" i="27" s="1"/>
  <c r="B171" i="27"/>
  <c r="A171" i="27" s="1"/>
  <c r="B147" i="27"/>
  <c r="A147" i="27" s="1"/>
  <c r="B131" i="27"/>
  <c r="A131" i="27" s="1"/>
  <c r="B1914" i="27"/>
  <c r="A1914" i="27" s="1"/>
  <c r="B1906" i="27"/>
  <c r="A1906" i="27" s="1"/>
  <c r="B1898" i="27"/>
  <c r="A1898" i="27" s="1"/>
  <c r="B1890" i="27"/>
  <c r="A1890" i="27" s="1"/>
  <c r="B1882" i="27"/>
  <c r="A1882" i="27" s="1"/>
  <c r="B1866" i="27"/>
  <c r="A1866" i="27" s="1"/>
  <c r="B1858" i="27"/>
  <c r="A1858" i="27" s="1"/>
  <c r="B1850" i="27"/>
  <c r="A1850" i="27" s="1"/>
  <c r="B1842" i="27"/>
  <c r="A1842" i="27" s="1"/>
  <c r="B1834" i="27"/>
  <c r="A1834" i="27" s="1"/>
  <c r="B1826" i="27"/>
  <c r="A1826" i="27" s="1"/>
  <c r="B1818" i="27"/>
  <c r="A1818" i="27" s="1"/>
  <c r="B1810" i="27"/>
  <c r="A1810" i="27" s="1"/>
  <c r="B1802" i="27"/>
  <c r="A1802" i="27" s="1"/>
  <c r="B1786" i="27"/>
  <c r="A1786" i="27" s="1"/>
  <c r="B1778" i="27"/>
  <c r="A1778" i="27" s="1"/>
  <c r="B1770" i="27"/>
  <c r="A1770" i="27" s="1"/>
  <c r="B1762" i="27"/>
  <c r="A1762" i="27" s="1"/>
  <c r="B1754" i="27"/>
  <c r="A1754" i="27" s="1"/>
  <c r="B1746" i="27"/>
  <c r="A1746" i="27" s="1"/>
  <c r="B1738" i="27"/>
  <c r="A1738" i="27" s="1"/>
  <c r="B1730" i="27"/>
  <c r="A1730" i="27" s="1"/>
  <c r="B1722" i="27"/>
  <c r="A1722" i="27" s="1"/>
  <c r="B1714" i="27"/>
  <c r="A1714" i="27" s="1"/>
  <c r="B1706" i="27"/>
  <c r="A1706" i="27" s="1"/>
  <c r="B1698" i="27"/>
  <c r="A1698" i="27" s="1"/>
  <c r="B1690" i="27"/>
  <c r="A1690" i="27" s="1"/>
  <c r="B1682" i="27"/>
  <c r="A1682" i="27" s="1"/>
  <c r="B1538" i="27"/>
  <c r="A1538" i="27" s="1"/>
  <c r="B1530" i="27"/>
  <c r="A1530" i="27" s="1"/>
  <c r="B106" i="27"/>
  <c r="A106" i="27" s="1"/>
  <c r="B82" i="27"/>
  <c r="A82" i="27" s="1"/>
  <c r="B74" i="27"/>
  <c r="A74" i="27" s="1"/>
  <c r="B66" i="27"/>
  <c r="A66" i="27" s="1"/>
  <c r="B50" i="27"/>
  <c r="A50" i="27" s="1"/>
  <c r="B42" i="27"/>
  <c r="A42" i="27" s="1"/>
  <c r="B34" i="27"/>
  <c r="A34" i="27" s="1"/>
  <c r="B26" i="27"/>
  <c r="A26" i="27" s="1"/>
  <c r="B696" i="27"/>
  <c r="A696" i="27" s="1"/>
  <c r="B112" i="27"/>
  <c r="A112" i="27" s="1"/>
  <c r="B22" i="27"/>
  <c r="A22" i="27" s="1"/>
  <c r="B534" i="27"/>
  <c r="A534" i="27" s="1"/>
  <c r="B526" i="27"/>
  <c r="A526" i="27" s="1"/>
  <c r="B518" i="27"/>
  <c r="A518" i="27" s="1"/>
  <c r="B510" i="27"/>
  <c r="A510" i="27" s="1"/>
  <c r="B502" i="27"/>
  <c r="A502" i="27" s="1"/>
  <c r="B494" i="27"/>
  <c r="A494" i="27" s="1"/>
  <c r="B486" i="27"/>
  <c r="A486" i="27" s="1"/>
  <c r="B478" i="27"/>
  <c r="A478" i="27" s="1"/>
  <c r="B470" i="27"/>
  <c r="A470" i="27" s="1"/>
  <c r="B462" i="27"/>
  <c r="A462" i="27" s="1"/>
  <c r="B454" i="27"/>
  <c r="A454" i="27" s="1"/>
  <c r="B446" i="27"/>
  <c r="A446" i="27" s="1"/>
  <c r="B438" i="27"/>
  <c r="A438" i="27" s="1"/>
  <c r="B430" i="27"/>
  <c r="A430" i="27" s="1"/>
  <c r="B422" i="27"/>
  <c r="A422" i="27" s="1"/>
  <c r="B382" i="27"/>
  <c r="A382" i="27" s="1"/>
  <c r="A1418" i="27"/>
  <c r="B389" i="27"/>
  <c r="A389" i="27" s="1"/>
  <c r="B381" i="27"/>
  <c r="A381" i="27" s="1"/>
  <c r="B333" i="27"/>
  <c r="A333" i="27" s="1"/>
  <c r="B293" i="27"/>
  <c r="A293" i="27" s="1"/>
  <c r="B285" i="27"/>
  <c r="A285" i="27" s="1"/>
  <c r="B277" i="27"/>
  <c r="A277" i="27" s="1"/>
  <c r="B269" i="27"/>
  <c r="A269" i="27" s="1"/>
  <c r="B1531" i="27"/>
  <c r="A1531" i="27" s="1"/>
  <c r="B3" i="27"/>
  <c r="A3" i="27" s="1"/>
  <c r="B1522" i="27"/>
  <c r="A1522" i="27" s="1"/>
  <c r="B1514" i="27"/>
  <c r="A1514" i="27" s="1"/>
  <c r="B1506" i="27"/>
  <c r="A1506" i="27" s="1"/>
  <c r="B1498" i="27"/>
  <c r="A1498" i="27" s="1"/>
  <c r="B1490" i="27"/>
  <c r="A1490" i="27" s="1"/>
  <c r="B1482" i="27"/>
  <c r="A1482" i="27" s="1"/>
  <c r="B1450" i="27"/>
  <c r="A1450" i="27" s="1"/>
  <c r="B1386" i="27"/>
  <c r="A1386" i="27" s="1"/>
  <c r="B1354" i="27"/>
  <c r="A1354" i="27" s="1"/>
  <c r="B1298" i="27"/>
  <c r="A1298" i="27" s="1"/>
  <c r="B986" i="27"/>
  <c r="A986" i="27" s="1"/>
  <c r="B930" i="27"/>
  <c r="A930" i="27" s="1"/>
  <c r="B722" i="27"/>
  <c r="A722" i="27" s="1"/>
  <c r="B698" i="27"/>
  <c r="A698" i="27" s="1"/>
  <c r="B610" i="27"/>
  <c r="A610" i="27" s="1"/>
  <c r="B554" i="27"/>
  <c r="A554" i="27" s="1"/>
  <c r="B442" i="27"/>
  <c r="A442" i="27" s="1"/>
  <c r="B402" i="27"/>
  <c r="A402" i="27" s="1"/>
  <c r="B440" i="27"/>
  <c r="A440" i="27" s="1"/>
  <c r="B1321" i="27"/>
  <c r="A1321" i="27" s="1"/>
  <c r="B1322" i="27"/>
  <c r="A1322" i="27" s="1"/>
  <c r="B1097" i="27"/>
  <c r="A1097" i="27" s="1"/>
  <c r="B1098" i="27"/>
  <c r="A1098" i="27" s="1"/>
  <c r="B1033" i="27"/>
  <c r="A1033" i="27" s="1"/>
  <c r="B1034" i="27"/>
  <c r="A1034" i="27" s="1"/>
  <c r="B649" i="27"/>
  <c r="A649" i="27" s="1"/>
  <c r="B650" i="27"/>
  <c r="A650" i="27" s="1"/>
  <c r="B585" i="27"/>
  <c r="A585" i="27" s="1"/>
  <c r="B586" i="27"/>
  <c r="A586" i="27" s="1"/>
  <c r="B417" i="27"/>
  <c r="A417" i="27" s="1"/>
  <c r="B409" i="27"/>
  <c r="A409" i="27" s="1"/>
  <c r="B401" i="27"/>
  <c r="A401" i="27" s="1"/>
  <c r="B393" i="27"/>
  <c r="A393" i="27" s="1"/>
  <c r="B385" i="27"/>
  <c r="A385" i="27" s="1"/>
  <c r="B337" i="27"/>
  <c r="A337" i="27" s="1"/>
  <c r="B329" i="27"/>
  <c r="A329" i="27" s="1"/>
  <c r="B297" i="27"/>
  <c r="A297" i="27" s="1"/>
  <c r="B289" i="27"/>
  <c r="A289" i="27" s="1"/>
  <c r="B281" i="27"/>
  <c r="A281" i="27" s="1"/>
  <c r="B273" i="27"/>
  <c r="A273" i="27" s="1"/>
  <c r="B265" i="27"/>
  <c r="A265" i="27" s="1"/>
  <c r="B257" i="27"/>
  <c r="A257" i="27" s="1"/>
  <c r="B258" i="27"/>
  <c r="A258" i="27" s="1"/>
  <c r="B249" i="27"/>
  <c r="A249" i="27" s="1"/>
  <c r="B233" i="27"/>
  <c r="A233" i="27" s="1"/>
  <c r="B225" i="27"/>
  <c r="A225" i="27" s="1"/>
  <c r="B217" i="27"/>
  <c r="A217" i="27" s="1"/>
  <c r="B209" i="27"/>
  <c r="A209" i="27" s="1"/>
  <c r="B201" i="27"/>
  <c r="A201" i="27" s="1"/>
  <c r="B193" i="27"/>
  <c r="A193" i="27" s="1"/>
  <c r="B185" i="27"/>
  <c r="A185" i="27" s="1"/>
  <c r="B177" i="27"/>
  <c r="A177" i="27" s="1"/>
  <c r="B169" i="27"/>
  <c r="A169" i="27" s="1"/>
  <c r="B543" i="27"/>
  <c r="A543" i="27" s="1"/>
  <c r="B1912" i="27"/>
  <c r="A1912" i="27" s="1"/>
  <c r="B1904" i="27"/>
  <c r="A1904" i="27" s="1"/>
  <c r="B1896" i="27"/>
  <c r="A1896" i="27" s="1"/>
  <c r="B1888" i="27"/>
  <c r="A1888" i="27" s="1"/>
  <c r="B1880" i="27"/>
  <c r="A1880" i="27" s="1"/>
  <c r="B1872" i="27"/>
  <c r="A1872" i="27" s="1"/>
  <c r="B1864" i="27"/>
  <c r="A1864" i="27" s="1"/>
  <c r="B1856" i="27"/>
  <c r="A1856" i="27" s="1"/>
  <c r="B1840" i="27"/>
  <c r="A1840" i="27" s="1"/>
  <c r="B1832" i="27"/>
  <c r="A1832" i="27" s="1"/>
  <c r="B1824" i="27"/>
  <c r="A1824" i="27" s="1"/>
  <c r="B1816" i="27"/>
  <c r="A1816" i="27" s="1"/>
  <c r="B1808" i="27"/>
  <c r="A1808" i="27" s="1"/>
  <c r="B1784" i="27"/>
  <c r="A1784" i="27" s="1"/>
  <c r="B1768" i="27"/>
  <c r="A1768" i="27" s="1"/>
  <c r="B1760" i="27"/>
  <c r="A1760" i="27" s="1"/>
  <c r="B1744" i="27"/>
  <c r="A1744" i="27" s="1"/>
  <c r="B1736" i="27"/>
  <c r="A1736" i="27" s="1"/>
  <c r="B1728" i="27"/>
  <c r="A1728" i="27" s="1"/>
  <c r="B1720" i="27"/>
  <c r="A1720" i="27" s="1"/>
  <c r="B1712" i="27"/>
  <c r="A1712" i="27" s="1"/>
  <c r="B1704" i="27"/>
  <c r="A1704" i="27" s="1"/>
  <c r="B1696" i="27"/>
  <c r="A1696" i="27" s="1"/>
  <c r="B1688" i="27"/>
  <c r="A1688" i="27" s="1"/>
  <c r="B1536" i="27"/>
  <c r="A1536" i="27" s="1"/>
  <c r="B1528" i="27"/>
  <c r="A1528" i="27" s="1"/>
  <c r="B1520" i="27"/>
  <c r="A1520" i="27" s="1"/>
  <c r="B1512" i="27"/>
  <c r="A1512" i="27" s="1"/>
  <c r="B1496" i="27"/>
  <c r="A1496" i="27" s="1"/>
  <c r="B1488" i="27"/>
  <c r="A1488" i="27" s="1"/>
  <c r="B1480" i="27"/>
  <c r="A1480" i="27" s="1"/>
  <c r="B1472" i="27"/>
  <c r="A1472" i="27" s="1"/>
  <c r="B1464" i="27"/>
  <c r="A1464" i="27" s="1"/>
  <c r="B1456" i="27"/>
  <c r="A1456" i="27" s="1"/>
  <c r="B1448" i="27"/>
  <c r="A1448" i="27" s="1"/>
  <c r="B1440" i="27"/>
  <c r="A1440" i="27" s="1"/>
  <c r="B1432" i="27"/>
  <c r="A1432" i="27" s="1"/>
  <c r="B1424" i="27"/>
  <c r="A1424" i="27" s="1"/>
  <c r="B1416" i="27"/>
  <c r="A1416" i="27" s="1"/>
  <c r="B1400" i="27"/>
  <c r="A1400" i="27" s="1"/>
  <c r="B1392" i="27"/>
  <c r="A1392" i="27" s="1"/>
  <c r="B1384" i="27"/>
  <c r="A1384" i="27" s="1"/>
  <c r="B1376" i="27"/>
  <c r="A1376" i="27" s="1"/>
  <c r="B1368" i="27"/>
  <c r="A1368" i="27" s="1"/>
  <c r="B1360" i="27"/>
  <c r="A1360" i="27" s="1"/>
  <c r="B1336" i="27"/>
  <c r="A1336" i="27" s="1"/>
  <c r="B1328" i="27"/>
  <c r="A1328" i="27" s="1"/>
  <c r="B1320" i="27"/>
  <c r="A1320" i="27" s="1"/>
  <c r="B1312" i="27"/>
  <c r="A1312" i="27" s="1"/>
  <c r="B1304" i="27"/>
  <c r="A1304" i="27" s="1"/>
  <c r="B1296" i="27"/>
  <c r="A1296" i="27" s="1"/>
  <c r="B1288" i="27"/>
  <c r="A1288" i="27" s="1"/>
  <c r="B1272" i="27"/>
  <c r="A1272" i="27" s="1"/>
  <c r="B1264" i="27"/>
  <c r="A1264" i="27" s="1"/>
  <c r="B1232" i="27"/>
  <c r="A1232" i="27" s="1"/>
  <c r="B1224" i="27"/>
  <c r="A1224" i="27" s="1"/>
  <c r="B1216" i="27"/>
  <c r="A1216" i="27" s="1"/>
  <c r="B1208" i="27"/>
  <c r="A1208" i="27" s="1"/>
  <c r="B1200" i="27"/>
  <c r="A1200" i="27" s="1"/>
  <c r="B1192" i="27"/>
  <c r="A1192" i="27" s="1"/>
  <c r="B1184" i="27"/>
  <c r="A1184" i="27" s="1"/>
  <c r="B1176" i="27"/>
  <c r="A1176" i="27" s="1"/>
  <c r="B1160" i="27"/>
  <c r="A1160" i="27" s="1"/>
  <c r="B1152" i="27"/>
  <c r="A1152" i="27" s="1"/>
  <c r="B1144" i="27"/>
  <c r="A1144" i="27" s="1"/>
  <c r="B1136" i="27"/>
  <c r="A1136" i="27" s="1"/>
  <c r="B1128" i="27"/>
  <c r="A1128" i="27" s="1"/>
  <c r="B1120" i="27"/>
  <c r="A1120" i="27" s="1"/>
  <c r="B1112" i="27"/>
  <c r="A1112" i="27" s="1"/>
  <c r="B1104" i="27"/>
  <c r="A1104" i="27" s="1"/>
  <c r="B1096" i="27"/>
  <c r="A1096" i="27" s="1"/>
  <c r="B1088" i="27"/>
  <c r="A1088" i="27" s="1"/>
  <c r="B1080" i="27"/>
  <c r="A1080" i="27" s="1"/>
  <c r="B1072" i="27"/>
  <c r="A1072" i="27" s="1"/>
  <c r="B1064" i="27"/>
  <c r="A1064" i="27" s="1"/>
  <c r="B1056" i="27"/>
  <c r="A1056" i="27" s="1"/>
  <c r="B1048" i="27"/>
  <c r="A1048" i="27" s="1"/>
  <c r="B1040" i="27"/>
  <c r="A1040" i="27" s="1"/>
  <c r="B1032" i="27"/>
  <c r="A1032" i="27" s="1"/>
  <c r="B1016" i="27"/>
  <c r="A1016" i="27" s="1"/>
  <c r="B1008" i="27"/>
  <c r="A1008" i="27" s="1"/>
  <c r="B1000" i="27"/>
  <c r="A1000" i="27" s="1"/>
  <c r="B992" i="27"/>
  <c r="A992" i="27" s="1"/>
  <c r="B984" i="27"/>
  <c r="A984" i="27" s="1"/>
  <c r="B976" i="27"/>
  <c r="A976" i="27" s="1"/>
  <c r="B968" i="27"/>
  <c r="A968" i="27" s="1"/>
  <c r="B960" i="27"/>
  <c r="B952" i="27"/>
  <c r="A952" i="27" s="1"/>
  <c r="B944" i="27"/>
  <c r="A944" i="27" s="1"/>
  <c r="B936" i="27"/>
  <c r="A936" i="27" s="1"/>
  <c r="B928" i="27"/>
  <c r="A928" i="27" s="1"/>
  <c r="B920" i="27"/>
  <c r="A920" i="27" s="1"/>
  <c r="B912" i="27"/>
  <c r="A912" i="27" s="1"/>
  <c r="B888" i="27"/>
  <c r="A888" i="27" s="1"/>
  <c r="B880" i="27"/>
  <c r="A880" i="27" s="1"/>
  <c r="B872" i="27"/>
  <c r="A872" i="27" s="1"/>
  <c r="B864" i="27"/>
  <c r="A864" i="27" s="1"/>
  <c r="B856" i="27"/>
  <c r="A856" i="27" s="1"/>
  <c r="B808" i="27"/>
  <c r="A808" i="27" s="1"/>
  <c r="B800" i="27"/>
  <c r="A800" i="27" s="1"/>
  <c r="B792" i="27"/>
  <c r="A792" i="27" s="1"/>
  <c r="B784" i="27"/>
  <c r="A784" i="27" s="1"/>
  <c r="B776" i="27"/>
  <c r="A776" i="27" s="1"/>
  <c r="B768" i="27"/>
  <c r="A768" i="27" s="1"/>
  <c r="B760" i="27"/>
  <c r="A760" i="27" s="1"/>
  <c r="B752" i="27"/>
  <c r="A752" i="27" s="1"/>
  <c r="B744" i="27"/>
  <c r="A744" i="27" s="1"/>
  <c r="B736" i="27"/>
  <c r="A736" i="27" s="1"/>
  <c r="B728" i="27"/>
  <c r="A728" i="27" s="1"/>
  <c r="B720" i="27"/>
  <c r="A720" i="27" s="1"/>
  <c r="B712" i="27"/>
  <c r="A712" i="27" s="1"/>
  <c r="B704" i="27"/>
  <c r="A704" i="27" s="1"/>
  <c r="B688" i="27"/>
  <c r="A688" i="27" s="1"/>
  <c r="B680" i="27"/>
  <c r="A680" i="27" s="1"/>
  <c r="B672" i="27"/>
  <c r="A672" i="27" s="1"/>
  <c r="B648" i="27"/>
  <c r="A648" i="27" s="1"/>
  <c r="B640" i="27"/>
  <c r="A640" i="27" s="1"/>
  <c r="B632" i="27"/>
  <c r="A632" i="27" s="1"/>
  <c r="B624" i="27"/>
  <c r="A624" i="27" s="1"/>
  <c r="B616" i="27"/>
  <c r="A616" i="27" s="1"/>
  <c r="B608" i="27"/>
  <c r="A608" i="27" s="1"/>
  <c r="B600" i="27"/>
  <c r="A600" i="27" s="1"/>
  <c r="B592" i="27"/>
  <c r="A592" i="27" s="1"/>
  <c r="B584" i="27"/>
  <c r="A584" i="27" s="1"/>
  <c r="B576" i="27"/>
  <c r="A576" i="27" s="1"/>
  <c r="B568" i="27"/>
  <c r="A568" i="27" s="1"/>
  <c r="B560" i="27"/>
  <c r="A560" i="27" s="1"/>
  <c r="B552" i="27"/>
  <c r="A552" i="27" s="1"/>
  <c r="B544" i="27"/>
  <c r="A544" i="27" s="1"/>
  <c r="B536" i="27"/>
  <c r="A536" i="27" s="1"/>
  <c r="B528" i="27"/>
  <c r="A528" i="27" s="1"/>
  <c r="B520" i="27"/>
  <c r="A520" i="27" s="1"/>
  <c r="B512" i="27"/>
  <c r="A512" i="27" s="1"/>
  <c r="B504" i="27"/>
  <c r="A504" i="27" s="1"/>
  <c r="B496" i="27"/>
  <c r="A496" i="27" s="1"/>
  <c r="B488" i="27"/>
  <c r="A488" i="27" s="1"/>
  <c r="B480" i="27"/>
  <c r="A480" i="27" s="1"/>
  <c r="B472" i="27"/>
  <c r="A472" i="27" s="1"/>
  <c r="B464" i="27"/>
  <c r="A464" i="27" s="1"/>
  <c r="B456" i="27"/>
  <c r="A456" i="27" s="1"/>
  <c r="B448" i="27"/>
  <c r="A448" i="27" s="1"/>
  <c r="B432" i="27"/>
  <c r="A432" i="27" s="1"/>
  <c r="B424" i="27"/>
  <c r="A424" i="27" s="1"/>
  <c r="B416" i="27"/>
  <c r="A416" i="27" s="1"/>
  <c r="B408" i="27"/>
  <c r="A408" i="27" s="1"/>
  <c r="B400" i="27"/>
  <c r="A400" i="27" s="1"/>
  <c r="B392" i="27"/>
  <c r="A392" i="27" s="1"/>
  <c r="B384" i="27"/>
  <c r="A384" i="27" s="1"/>
  <c r="B344" i="27"/>
  <c r="B336" i="27"/>
  <c r="A336" i="27" s="1"/>
  <c r="B296" i="27"/>
  <c r="A296" i="27" s="1"/>
  <c r="B288" i="27"/>
  <c r="A288" i="27" s="1"/>
  <c r="B280" i="27"/>
  <c r="A280" i="27" s="1"/>
  <c r="B272" i="27"/>
  <c r="A272" i="27" s="1"/>
  <c r="B264" i="27"/>
  <c r="A264" i="27" s="1"/>
  <c r="B256" i="27"/>
  <c r="A256" i="27" s="1"/>
  <c r="B248" i="27"/>
  <c r="A248" i="27" s="1"/>
  <c r="B232" i="27"/>
  <c r="A232" i="27" s="1"/>
  <c r="B224" i="27"/>
  <c r="A224" i="27" s="1"/>
  <c r="B216" i="27"/>
  <c r="A216" i="27" s="1"/>
  <c r="B208" i="27"/>
  <c r="A208" i="27" s="1"/>
  <c r="B200" i="27"/>
  <c r="A200" i="27" s="1"/>
  <c r="B192" i="27"/>
  <c r="A192" i="27" s="1"/>
  <c r="B184" i="27"/>
  <c r="A184" i="27" s="1"/>
  <c r="B176" i="27"/>
  <c r="A176" i="27" s="1"/>
  <c r="B136" i="27"/>
  <c r="B104" i="27"/>
  <c r="A104" i="27" s="1"/>
  <c r="B80" i="27"/>
  <c r="A80" i="27" s="1"/>
  <c r="B81" i="27"/>
  <c r="A81" i="27" s="1"/>
  <c r="B72" i="27"/>
  <c r="A72" i="27" s="1"/>
  <c r="B57" i="27"/>
  <c r="A57" i="27" s="1"/>
  <c r="B48" i="27"/>
  <c r="A48" i="27" s="1"/>
  <c r="B40" i="27"/>
  <c r="A40" i="27" s="1"/>
  <c r="B41" i="27"/>
  <c r="A41" i="27" s="1"/>
  <c r="B32" i="27"/>
  <c r="A32" i="27" s="1"/>
  <c r="B33" i="27"/>
  <c r="A33" i="27" s="1"/>
  <c r="B1106" i="27"/>
  <c r="A1106" i="27" s="1"/>
  <c r="B113" i="27"/>
  <c r="A113" i="27" s="1"/>
  <c r="B105" i="27"/>
  <c r="A105" i="27" s="1"/>
  <c r="B49" i="27"/>
  <c r="A49" i="27" s="1"/>
  <c r="B406" i="27"/>
  <c r="A406" i="27" s="1"/>
  <c r="B398" i="27"/>
  <c r="A398" i="27" s="1"/>
  <c r="B390" i="27"/>
  <c r="A390" i="27" s="1"/>
  <c r="B334" i="27"/>
  <c r="A334" i="27" s="1"/>
  <c r="B270" i="27"/>
  <c r="A270" i="27" s="1"/>
  <c r="B261" i="27"/>
  <c r="A261" i="27" s="1"/>
  <c r="B253" i="27"/>
  <c r="A253" i="27" s="1"/>
  <c r="B229" i="27"/>
  <c r="A229" i="27" s="1"/>
  <c r="B221" i="27"/>
  <c r="A221" i="27" s="1"/>
  <c r="B213" i="27"/>
  <c r="A213" i="27" s="1"/>
  <c r="B205" i="27"/>
  <c r="A205" i="27" s="1"/>
  <c r="B109" i="27"/>
  <c r="A109" i="27" s="1"/>
  <c r="B69" i="27"/>
  <c r="A69" i="27" s="1"/>
  <c r="B45" i="27"/>
  <c r="A45" i="27" s="1"/>
  <c r="B1539" i="27"/>
  <c r="A1539" i="27" s="1"/>
  <c r="B1523" i="27"/>
  <c r="A1523" i="27" s="1"/>
  <c r="B1515" i="27"/>
  <c r="A1515" i="27" s="1"/>
  <c r="B1507" i="27"/>
  <c r="A1507" i="27" s="1"/>
  <c r="B1499" i="27"/>
  <c r="A1499" i="27" s="1"/>
  <c r="B1491" i="27"/>
  <c r="A1491" i="27" s="1"/>
  <c r="B1483" i="27"/>
  <c r="A1483" i="27" s="1"/>
  <c r="B1475" i="27"/>
  <c r="A1475" i="27" s="1"/>
  <c r="B1467" i="27"/>
  <c r="A1467" i="27" s="1"/>
  <c r="B1459" i="27"/>
  <c r="A1459" i="27" s="1"/>
  <c r="B1443" i="27"/>
  <c r="A1443" i="27" s="1"/>
  <c r="B1427" i="27"/>
  <c r="A1427" i="27" s="1"/>
  <c r="B1411" i="27"/>
  <c r="A1411" i="27" s="1"/>
  <c r="B1379" i="27"/>
  <c r="A1379" i="27" s="1"/>
  <c r="B1371" i="27"/>
  <c r="A1371" i="27" s="1"/>
  <c r="B1363" i="27"/>
  <c r="A1363" i="27" s="1"/>
  <c r="B1355" i="27"/>
  <c r="A1355" i="27" s="1"/>
  <c r="B1331" i="27"/>
  <c r="A1331" i="27" s="1"/>
  <c r="B1323" i="27"/>
  <c r="A1323" i="27" s="1"/>
  <c r="B1307" i="27"/>
  <c r="A1307" i="27" s="1"/>
  <c r="B1299" i="27"/>
  <c r="A1299" i="27" s="1"/>
  <c r="B1291" i="27"/>
  <c r="A1291" i="27" s="1"/>
  <c r="B1283" i="27"/>
  <c r="A1283" i="27" s="1"/>
  <c r="B1275" i="27"/>
  <c r="A1275" i="27" s="1"/>
  <c r="B1267" i="27"/>
  <c r="A1267" i="27" s="1"/>
  <c r="B1227" i="27"/>
  <c r="A1227" i="27" s="1"/>
  <c r="B1203" i="27"/>
  <c r="A1203" i="27" s="1"/>
  <c r="B1195" i="27"/>
  <c r="A1195" i="27" s="1"/>
  <c r="B1187" i="27"/>
  <c r="A1187" i="27" s="1"/>
  <c r="B1179" i="27"/>
  <c r="A1179" i="27" s="1"/>
  <c r="B1171" i="27"/>
  <c r="A1171" i="27" s="1"/>
  <c r="B1163" i="27"/>
  <c r="A1163" i="27" s="1"/>
  <c r="B1155" i="27"/>
  <c r="A1155" i="27" s="1"/>
  <c r="B1147" i="27"/>
  <c r="A1147" i="27" s="1"/>
  <c r="B1139" i="27"/>
  <c r="A1139" i="27" s="1"/>
  <c r="B1131" i="27"/>
  <c r="A1131" i="27" s="1"/>
  <c r="B1115" i="27"/>
  <c r="A1115" i="27" s="1"/>
  <c r="B1099" i="27"/>
  <c r="A1099" i="27" s="1"/>
  <c r="B1091" i="27"/>
  <c r="A1091" i="27" s="1"/>
  <c r="B1083" i="27"/>
  <c r="A1083" i="27" s="1"/>
  <c r="B1075" i="27"/>
  <c r="A1075" i="27" s="1"/>
  <c r="B1067" i="27"/>
  <c r="A1067" i="27" s="1"/>
  <c r="B1059" i="27"/>
  <c r="A1059" i="27" s="1"/>
  <c r="B1051" i="27"/>
  <c r="A1051" i="27" s="1"/>
  <c r="B1043" i="27"/>
  <c r="A1043" i="27" s="1"/>
  <c r="B1035" i="27"/>
  <c r="A1035" i="27" s="1"/>
  <c r="B1019" i="27"/>
  <c r="A1019" i="27" s="1"/>
  <c r="B1011" i="27"/>
  <c r="A1011" i="27" s="1"/>
  <c r="B1003" i="27"/>
  <c r="A1003" i="27" s="1"/>
  <c r="B995" i="27"/>
  <c r="A995" i="27" s="1"/>
  <c r="B987" i="27"/>
  <c r="A987" i="27" s="1"/>
  <c r="B979" i="27"/>
  <c r="A979" i="27" s="1"/>
  <c r="B971" i="27"/>
  <c r="A971" i="27" s="1"/>
  <c r="B963" i="27"/>
  <c r="A963" i="27" s="1"/>
  <c r="B947" i="27"/>
  <c r="A947" i="27" s="1"/>
  <c r="B939" i="27"/>
  <c r="A939" i="27" s="1"/>
  <c r="B931" i="27"/>
  <c r="A931" i="27" s="1"/>
  <c r="B923" i="27"/>
  <c r="A923" i="27" s="1"/>
  <c r="B915" i="27"/>
  <c r="A915" i="27" s="1"/>
  <c r="B891" i="27"/>
  <c r="A891" i="27" s="1"/>
  <c r="B875" i="27"/>
  <c r="A875" i="27" s="1"/>
  <c r="B867" i="27"/>
  <c r="A867" i="27" s="1"/>
  <c r="B859" i="27"/>
  <c r="A859" i="27" s="1"/>
  <c r="B803" i="27"/>
  <c r="A803" i="27" s="1"/>
  <c r="B795" i="27"/>
  <c r="A795" i="27" s="1"/>
  <c r="B787" i="27"/>
  <c r="A787" i="27" s="1"/>
  <c r="B771" i="27"/>
  <c r="A771" i="27" s="1"/>
  <c r="B763" i="27"/>
  <c r="A763" i="27" s="1"/>
  <c r="B755" i="27"/>
  <c r="A755" i="27" s="1"/>
  <c r="B747" i="27"/>
  <c r="A747" i="27" s="1"/>
  <c r="B739" i="27"/>
  <c r="A739" i="27" s="1"/>
  <c r="B723" i="27"/>
  <c r="A723" i="27" s="1"/>
  <c r="B715" i="27"/>
  <c r="A715" i="27" s="1"/>
  <c r="B707" i="27"/>
  <c r="A707" i="27" s="1"/>
  <c r="B699" i="27"/>
  <c r="A699" i="27" s="1"/>
  <c r="B691" i="27"/>
  <c r="A691" i="27" s="1"/>
  <c r="B683" i="27"/>
  <c r="A683" i="27" s="1"/>
  <c r="B643" i="27"/>
  <c r="A643" i="27" s="1"/>
  <c r="B635" i="27"/>
  <c r="A635" i="27" s="1"/>
  <c r="B627" i="27"/>
  <c r="A627" i="27" s="1"/>
  <c r="B619" i="27"/>
  <c r="A619" i="27" s="1"/>
  <c r="B611" i="27"/>
  <c r="A611" i="27" s="1"/>
  <c r="B603" i="27"/>
  <c r="A603" i="27" s="1"/>
  <c r="B595" i="27"/>
  <c r="A595" i="27" s="1"/>
  <c r="B587" i="27"/>
  <c r="A587" i="27" s="1"/>
  <c r="B579" i="27"/>
  <c r="A579" i="27" s="1"/>
  <c r="B571" i="27"/>
  <c r="A571" i="27" s="1"/>
  <c r="B563" i="27"/>
  <c r="A563" i="27" s="1"/>
  <c r="B547" i="27"/>
  <c r="A547" i="27" s="1"/>
  <c r="B539" i="27"/>
  <c r="A539" i="27" s="1"/>
  <c r="B523" i="27"/>
  <c r="A523" i="27" s="1"/>
  <c r="B515" i="27"/>
  <c r="A515" i="27" s="1"/>
  <c r="B507" i="27"/>
  <c r="A507" i="27" s="1"/>
  <c r="B491" i="27"/>
  <c r="A491" i="27" s="1"/>
  <c r="B483" i="27"/>
  <c r="A483" i="27" s="1"/>
  <c r="B475" i="27"/>
  <c r="A475" i="27" s="1"/>
  <c r="B467" i="27"/>
  <c r="A467" i="27" s="1"/>
  <c r="B459" i="27"/>
  <c r="A459" i="27" s="1"/>
  <c r="B451" i="27"/>
  <c r="A451" i="27" s="1"/>
  <c r="B443" i="27"/>
  <c r="A443" i="27" s="1"/>
  <c r="B435" i="27"/>
  <c r="A435" i="27" s="1"/>
  <c r="B427" i="27"/>
  <c r="A427" i="27" s="1"/>
  <c r="B419" i="27"/>
  <c r="A419" i="27" s="1"/>
  <c r="B411" i="27"/>
  <c r="B403" i="27"/>
  <c r="A403" i="27" s="1"/>
  <c r="B395" i="27"/>
  <c r="A395" i="27" s="1"/>
  <c r="B387" i="27"/>
  <c r="A387" i="27" s="1"/>
  <c r="B379" i="27"/>
  <c r="A379" i="27" s="1"/>
  <c r="B371" i="27"/>
  <c r="A371" i="27" s="1"/>
  <c r="B323" i="27"/>
  <c r="B283" i="27"/>
  <c r="A283" i="27" s="1"/>
  <c r="B275" i="27"/>
  <c r="A275" i="27" s="1"/>
  <c r="B259" i="27"/>
  <c r="A259" i="27" s="1"/>
  <c r="B251" i="27"/>
  <c r="A251" i="27" s="1"/>
  <c r="B235" i="27"/>
  <c r="B219" i="27"/>
  <c r="A219" i="27" s="1"/>
  <c r="B211" i="27"/>
  <c r="A211" i="27" s="1"/>
  <c r="B195" i="27"/>
  <c r="A195" i="27" s="1"/>
  <c r="B91" i="27"/>
  <c r="A91" i="27" s="1"/>
  <c r="B83" i="27"/>
  <c r="A83" i="27" s="1"/>
  <c r="B67" i="27"/>
  <c r="A67" i="27" s="1"/>
  <c r="B59" i="27"/>
  <c r="A59" i="27" s="1"/>
  <c r="B1474" i="27"/>
  <c r="A1474" i="27" s="1"/>
  <c r="B1466" i="27"/>
  <c r="A1466" i="27" s="1"/>
  <c r="B1458" i="27"/>
  <c r="A1458" i="27" s="1"/>
  <c r="B1442" i="27"/>
  <c r="A1442" i="27" s="1"/>
  <c r="B1434" i="27"/>
  <c r="A1434" i="27" s="1"/>
  <c r="B1426" i="27"/>
  <c r="A1426" i="27" s="1"/>
  <c r="B1410" i="27"/>
  <c r="A1410" i="27" s="1"/>
  <c r="B1378" i="27"/>
  <c r="A1378" i="27" s="1"/>
  <c r="B1370" i="27"/>
  <c r="A1370" i="27" s="1"/>
  <c r="B1362" i="27"/>
  <c r="A1362" i="27" s="1"/>
  <c r="B1338" i="27"/>
  <c r="A1338" i="27" s="1"/>
  <c r="B1330" i="27"/>
  <c r="A1330" i="27" s="1"/>
  <c r="B1314" i="27"/>
  <c r="A1314" i="27" s="1"/>
  <c r="B1306" i="27"/>
  <c r="A1306" i="27" s="1"/>
  <c r="B1290" i="27"/>
  <c r="A1290" i="27" s="1"/>
  <c r="B1282" i="27"/>
  <c r="A1282" i="27" s="1"/>
  <c r="B1274" i="27"/>
  <c r="A1274" i="27" s="1"/>
  <c r="B1266" i="27"/>
  <c r="A1266" i="27" s="1"/>
  <c r="B1258" i="27"/>
  <c r="A1258" i="27" s="1"/>
  <c r="B1226" i="27"/>
  <c r="A1226" i="27" s="1"/>
  <c r="B1210" i="27"/>
  <c r="A1210" i="27" s="1"/>
  <c r="B1202" i="27"/>
  <c r="A1202" i="27" s="1"/>
  <c r="B1186" i="27"/>
  <c r="A1186" i="27" s="1"/>
  <c r="B1178" i="27"/>
  <c r="A1178" i="27" s="1"/>
  <c r="B1170" i="27"/>
  <c r="A1170" i="27" s="1"/>
  <c r="B1162" i="27"/>
  <c r="A1162" i="27" s="1"/>
  <c r="B1154" i="27"/>
  <c r="A1154" i="27" s="1"/>
  <c r="B1146" i="27"/>
  <c r="A1146" i="27" s="1"/>
  <c r="B1138" i="27"/>
  <c r="A1138" i="27" s="1"/>
  <c r="B1130" i="27"/>
  <c r="A1130" i="27" s="1"/>
  <c r="B1122" i="27"/>
  <c r="A1122" i="27" s="1"/>
  <c r="B1114" i="27"/>
  <c r="A1114" i="27" s="1"/>
  <c r="B1090" i="27"/>
  <c r="A1090" i="27" s="1"/>
  <c r="B1082" i="27"/>
  <c r="A1082" i="27" s="1"/>
  <c r="B1074" i="27"/>
  <c r="A1074" i="27" s="1"/>
  <c r="B1066" i="27"/>
  <c r="A1066" i="27" s="1"/>
  <c r="B1058" i="27"/>
  <c r="A1058" i="27" s="1"/>
  <c r="B1050" i="27"/>
  <c r="A1050" i="27" s="1"/>
  <c r="B1042" i="27"/>
  <c r="A1042" i="27" s="1"/>
  <c r="B1018" i="27"/>
  <c r="A1018" i="27" s="1"/>
  <c r="B1010" i="27"/>
  <c r="A1010" i="27" s="1"/>
  <c r="B1002" i="27"/>
  <c r="A1002" i="27" s="1"/>
  <c r="B994" i="27"/>
  <c r="A994" i="27" s="1"/>
  <c r="B978" i="27"/>
  <c r="A978" i="27" s="1"/>
  <c r="B970" i="27"/>
  <c r="A970" i="27" s="1"/>
  <c r="B962" i="27"/>
  <c r="A962" i="27" s="1"/>
  <c r="B954" i="27"/>
  <c r="A954" i="27" s="1"/>
  <c r="B946" i="27"/>
  <c r="A946" i="27" s="1"/>
  <c r="B938" i="27"/>
  <c r="A938" i="27" s="1"/>
  <c r="B922" i="27"/>
  <c r="A922" i="27" s="1"/>
  <c r="B914" i="27"/>
  <c r="A914" i="27" s="1"/>
  <c r="B890" i="27"/>
  <c r="A890" i="27" s="1"/>
  <c r="B882" i="27"/>
  <c r="A882" i="27" s="1"/>
  <c r="B874" i="27"/>
  <c r="A874" i="27" s="1"/>
  <c r="B866" i="27"/>
  <c r="A866" i="27" s="1"/>
  <c r="B858" i="27"/>
  <c r="A858" i="27" s="1"/>
  <c r="B810" i="27"/>
  <c r="A810" i="27" s="1"/>
  <c r="B802" i="27"/>
  <c r="A802" i="27" s="1"/>
  <c r="B794" i="27"/>
  <c r="A794" i="27" s="1"/>
  <c r="B786" i="27"/>
  <c r="A786" i="27" s="1"/>
  <c r="B778" i="27"/>
  <c r="A778" i="27" s="1"/>
  <c r="B770" i="27"/>
  <c r="A770" i="27" s="1"/>
  <c r="B762" i="27"/>
  <c r="A762" i="27" s="1"/>
  <c r="B754" i="27"/>
  <c r="A754" i="27" s="1"/>
  <c r="B746" i="27"/>
  <c r="A746" i="27" s="1"/>
  <c r="B738" i="27"/>
  <c r="A738" i="27" s="1"/>
  <c r="B730" i="27"/>
  <c r="A730" i="27" s="1"/>
  <c r="B714" i="27"/>
  <c r="A714" i="27" s="1"/>
  <c r="B706" i="27"/>
  <c r="A706" i="27" s="1"/>
  <c r="B690" i="27"/>
  <c r="A690" i="27" s="1"/>
  <c r="B682" i="27"/>
  <c r="A682" i="27" s="1"/>
  <c r="B674" i="27"/>
  <c r="A674" i="27" s="1"/>
  <c r="B642" i="27"/>
  <c r="A642" i="27" s="1"/>
  <c r="B634" i="27"/>
  <c r="A634" i="27" s="1"/>
  <c r="B626" i="27"/>
  <c r="A626" i="27" s="1"/>
  <c r="B618" i="27"/>
  <c r="A618" i="27" s="1"/>
  <c r="B602" i="27"/>
  <c r="A602" i="27" s="1"/>
  <c r="B594" i="27"/>
  <c r="A594" i="27" s="1"/>
  <c r="B578" i="27"/>
  <c r="A578" i="27" s="1"/>
  <c r="B570" i="27"/>
  <c r="A570" i="27" s="1"/>
  <c r="B562" i="27"/>
  <c r="A562" i="27" s="1"/>
  <c r="B546" i="27"/>
  <c r="A546" i="27" s="1"/>
  <c r="B538" i="27"/>
  <c r="A538" i="27" s="1"/>
  <c r="B530" i="27"/>
  <c r="A530" i="27" s="1"/>
  <c r="B522" i="27"/>
  <c r="A522" i="27" s="1"/>
  <c r="B514" i="27"/>
  <c r="A514" i="27" s="1"/>
  <c r="B506" i="27"/>
  <c r="A506" i="27" s="1"/>
  <c r="B498" i="27"/>
  <c r="A498" i="27" s="1"/>
  <c r="B490" i="27"/>
  <c r="A490" i="27" s="1"/>
  <c r="B482" i="27"/>
  <c r="A482" i="27" s="1"/>
  <c r="B474" i="27"/>
  <c r="A474" i="27" s="1"/>
  <c r="B466" i="27"/>
  <c r="A466" i="27" s="1"/>
  <c r="B458" i="27"/>
  <c r="A458" i="27" s="1"/>
  <c r="B450" i="27"/>
  <c r="A450" i="27" s="1"/>
  <c r="B434" i="27"/>
  <c r="A434" i="27" s="1"/>
  <c r="B426" i="27"/>
  <c r="A426" i="27" s="1"/>
  <c r="B418" i="27"/>
  <c r="A418" i="27" s="1"/>
  <c r="B410" i="27"/>
  <c r="A410" i="27" s="1"/>
  <c r="B394" i="27"/>
  <c r="A394" i="27" s="1"/>
  <c r="B386" i="27"/>
  <c r="A386" i="27" s="1"/>
  <c r="B354" i="27"/>
  <c r="A354" i="27" s="1"/>
  <c r="B330" i="27"/>
  <c r="A330" i="27" s="1"/>
  <c r="B306" i="27"/>
  <c r="A306" i="27" s="1"/>
  <c r="B290" i="27"/>
  <c r="A290" i="27" s="1"/>
  <c r="B282" i="27"/>
  <c r="A282" i="27" s="1"/>
  <c r="B274" i="27"/>
  <c r="A274" i="27" s="1"/>
  <c r="B266" i="27"/>
  <c r="A266" i="27" s="1"/>
  <c r="B250" i="27"/>
  <c r="A250" i="27" s="1"/>
  <c r="B234" i="27"/>
  <c r="A234" i="27" s="1"/>
  <c r="B226" i="27"/>
  <c r="A226" i="27" s="1"/>
  <c r="B218" i="27"/>
  <c r="A218" i="27" s="1"/>
  <c r="B210" i="27"/>
  <c r="A210" i="27" s="1"/>
  <c r="B202" i="27"/>
  <c r="A202" i="27" s="1"/>
  <c r="B194" i="27"/>
  <c r="A194" i="27" s="1"/>
  <c r="B186" i="27"/>
  <c r="A186" i="27" s="1"/>
  <c r="B178" i="27"/>
  <c r="A178" i="27" s="1"/>
  <c r="B170" i="27"/>
  <c r="A170" i="27" s="1"/>
  <c r="B146" i="27"/>
  <c r="A146" i="27" s="1"/>
  <c r="B114" i="27"/>
  <c r="A114" i="27" s="1"/>
  <c r="B24" i="27"/>
  <c r="A24" i="27" s="1"/>
  <c r="B25" i="27"/>
  <c r="A25" i="27" s="1"/>
  <c r="B294" i="27"/>
  <c r="A294" i="27" s="1"/>
  <c r="B286" i="27"/>
  <c r="A286" i="27" s="1"/>
  <c r="B278" i="27"/>
  <c r="A278" i="27" s="1"/>
  <c r="B262" i="27"/>
  <c r="A262" i="27" s="1"/>
  <c r="B254" i="27"/>
  <c r="A254" i="27" s="1"/>
  <c r="B246" i="27"/>
  <c r="A246" i="27" s="1"/>
  <c r="B230" i="27"/>
  <c r="A230" i="27" s="1"/>
  <c r="B222" i="27"/>
  <c r="A222" i="27" s="1"/>
  <c r="B214" i="27"/>
  <c r="A214" i="27" s="1"/>
  <c r="B198" i="27"/>
  <c r="A198" i="27" s="1"/>
  <c r="B190" i="27"/>
  <c r="A190" i="27" s="1"/>
  <c r="B182" i="27"/>
  <c r="A182" i="27" s="1"/>
  <c r="B134" i="27"/>
  <c r="A134" i="27" s="1"/>
  <c r="B197" i="27"/>
  <c r="A197" i="27" s="1"/>
  <c r="B189" i="27"/>
  <c r="A189" i="27" s="1"/>
  <c r="B181" i="27"/>
  <c r="A181" i="27" s="1"/>
  <c r="B173" i="27"/>
  <c r="A173" i="27" s="1"/>
  <c r="B149" i="27"/>
  <c r="A149" i="27" s="1"/>
  <c r="B133" i="27"/>
  <c r="A133" i="27" s="1"/>
  <c r="B117" i="27"/>
  <c r="B101" i="27"/>
  <c r="A101" i="27" s="1"/>
  <c r="B93" i="27"/>
  <c r="A93" i="27" s="1"/>
  <c r="B85" i="27"/>
  <c r="A85" i="27" s="1"/>
  <c r="B61" i="27"/>
  <c r="A61" i="27" s="1"/>
  <c r="B37" i="27"/>
  <c r="A37" i="27" s="1"/>
  <c r="B29" i="27"/>
  <c r="A29" i="27" s="1"/>
  <c r="B30" i="27"/>
  <c r="A30" i="27" s="1"/>
  <c r="B21" i="27"/>
  <c r="A21" i="27" s="1"/>
  <c r="B13" i="27"/>
  <c r="B110" i="27"/>
  <c r="A110" i="27" s="1"/>
  <c r="B102" i="27"/>
  <c r="A102" i="27" s="1"/>
  <c r="B94" i="27"/>
  <c r="A94" i="27" s="1"/>
  <c r="B86" i="27"/>
  <c r="A86" i="27" s="1"/>
  <c r="B70" i="27"/>
  <c r="A70" i="27" s="1"/>
  <c r="B62" i="27"/>
  <c r="B38" i="27"/>
  <c r="A38" i="27" s="1"/>
  <c r="B73" i="27"/>
  <c r="A73" i="27" s="1"/>
  <c r="B23" i="162" l="1"/>
  <c r="B24" i="122"/>
  <c r="B23" i="122"/>
  <c r="B27" i="122"/>
  <c r="B27" i="162"/>
  <c r="B25" i="162"/>
  <c r="B26" i="122"/>
  <c r="B24" i="162"/>
  <c r="B26" i="162"/>
  <c r="B25" i="122"/>
  <c r="B1341" i="27"/>
  <c r="A1340" i="27"/>
  <c r="A1545" i="27"/>
  <c r="B1546" i="27"/>
  <c r="Y2" i="27"/>
  <c r="Z2" i="27" s="1"/>
  <c r="B1218" i="27"/>
  <c r="A1218" i="27" s="1"/>
  <c r="B1233" i="27"/>
  <c r="B1792" i="27"/>
  <c r="A1792" i="27" s="1"/>
  <c r="B1193" i="27"/>
  <c r="B1390" i="27"/>
  <c r="B1394" i="27"/>
  <c r="A1394" i="27" s="1"/>
  <c r="B1401" i="27"/>
  <c r="A1401" i="27" s="1"/>
  <c r="B1364" i="27"/>
  <c r="B1057" i="27"/>
  <c r="A1057" i="27" s="1"/>
  <c r="B1004" i="27"/>
  <c r="B365" i="27"/>
  <c r="A365" i="27" s="1"/>
  <c r="B51" i="27"/>
  <c r="A51" i="27" s="1"/>
  <c r="B1020" i="27"/>
  <c r="B125" i="27"/>
  <c r="A125" i="27" s="1"/>
  <c r="B160" i="27"/>
  <c r="A160" i="27" s="1"/>
  <c r="B150" i="27"/>
  <c r="A150" i="27" s="1"/>
  <c r="B14" i="27"/>
  <c r="A13" i="27"/>
  <c r="A8" i="27"/>
  <c r="A7" i="27"/>
  <c r="B781" i="27"/>
  <c r="A781" i="27" s="1"/>
  <c r="B88" i="27"/>
  <c r="B89" i="27" s="1"/>
  <c r="A89" i="27" s="1"/>
  <c r="B651" i="27"/>
  <c r="A651" i="27" s="1"/>
  <c r="B96" i="27"/>
  <c r="B97" i="27" s="1"/>
  <c r="A97" i="27" s="1"/>
  <c r="B324" i="27"/>
  <c r="A324" i="27" s="1"/>
  <c r="A323" i="27"/>
  <c r="B137" i="27"/>
  <c r="A137" i="27" s="1"/>
  <c r="A136" i="27"/>
  <c r="B412" i="27"/>
  <c r="A412" i="27" s="1"/>
  <c r="A411" i="27"/>
  <c r="B63" i="27"/>
  <c r="A62" i="27"/>
  <c r="B118" i="27"/>
  <c r="A118" i="27" s="1"/>
  <c r="A117" i="27"/>
  <c r="B55" i="27"/>
  <c r="B236" i="27"/>
  <c r="A236" i="27" s="1"/>
  <c r="A235" i="27"/>
  <c r="B961" i="27"/>
  <c r="A961" i="27" s="1"/>
  <c r="A960" i="27"/>
  <c r="B666" i="27"/>
  <c r="B345" i="27"/>
  <c r="A345" i="27" s="1"/>
  <c r="A344" i="27"/>
  <c r="B815" i="27"/>
  <c r="A815" i="27" s="1"/>
  <c r="B355" i="27"/>
  <c r="B678" i="27"/>
  <c r="A678" i="27" s="1"/>
  <c r="B360" i="27"/>
  <c r="B4" i="27"/>
  <c r="A4" i="27" s="1"/>
  <c r="B298" i="27"/>
  <c r="A298" i="27" s="1"/>
  <c r="B338" i="27"/>
  <c r="A338" i="27" s="1"/>
  <c r="B76" i="27"/>
  <c r="A76" i="27" s="1"/>
  <c r="B307" i="27"/>
  <c r="A307" i="27" s="1"/>
  <c r="B372" i="27"/>
  <c r="A372" i="27" s="1"/>
  <c r="B10" i="27"/>
  <c r="A10" i="27" s="1"/>
  <c r="B675" i="27"/>
  <c r="A675" i="27" s="1"/>
  <c r="B892" i="27"/>
  <c r="A892" i="27" s="1"/>
  <c r="B331" i="27"/>
  <c r="A331" i="27" s="1"/>
  <c r="B126" i="27"/>
  <c r="A126" i="27" s="1"/>
  <c r="B940" i="27"/>
  <c r="A940" i="27" s="1"/>
  <c r="B52" i="27" l="1"/>
  <c r="B1219" i="27"/>
  <c r="B1342" i="27"/>
  <c r="A1341" i="27"/>
  <c r="B28" i="122"/>
  <c r="B1547" i="27"/>
  <c r="A1546" i="27"/>
  <c r="B28" i="162"/>
  <c r="A1233" i="27"/>
  <c r="B1234" i="27"/>
  <c r="B1793" i="27"/>
  <c r="A1793" i="27" s="1"/>
  <c r="B1395" i="27"/>
  <c r="B1396" i="27" s="1"/>
  <c r="B1402" i="27"/>
  <c r="A1402" i="27" s="1"/>
  <c r="A1193" i="27"/>
  <c r="B1194" i="27"/>
  <c r="A1194" i="27" s="1"/>
  <c r="A1390" i="27"/>
  <c r="A1391" i="27"/>
  <c r="A1419" i="27"/>
  <c r="A1420" i="27"/>
  <c r="A1219" i="27"/>
  <c r="B1220" i="27"/>
  <c r="A1364" i="27"/>
  <c r="B1365" i="27"/>
  <c r="A1365" i="27" s="1"/>
  <c r="B366" i="27"/>
  <c r="A366" i="27" s="1"/>
  <c r="A1004" i="27"/>
  <c r="B1005" i="27"/>
  <c r="A1020" i="27"/>
  <c r="B1021" i="27"/>
  <c r="B161" i="27"/>
  <c r="B151" i="27"/>
  <c r="A151" i="27" s="1"/>
  <c r="B15" i="27"/>
  <c r="A14" i="27"/>
  <c r="A52" i="27"/>
  <c r="B53" i="27"/>
  <c r="A53" i="27" s="1"/>
  <c r="B119" i="27"/>
  <c r="A119" i="27" s="1"/>
  <c r="A88" i="27"/>
  <c r="B138" i="27"/>
  <c r="A138" i="27" s="1"/>
  <c r="B652" i="27"/>
  <c r="B653" i="27" s="1"/>
  <c r="A653" i="27" s="1"/>
  <c r="B237" i="27"/>
  <c r="A237" i="27" s="1"/>
  <c r="B782" i="27"/>
  <c r="A782" i="27" s="1"/>
  <c r="B325" i="27"/>
  <c r="A325" i="27" s="1"/>
  <c r="B816" i="27"/>
  <c r="A816" i="27" s="1"/>
  <c r="B346" i="27"/>
  <c r="A346" i="27" s="1"/>
  <c r="A96" i="27"/>
  <c r="B413" i="27"/>
  <c r="A413" i="27" s="1"/>
  <c r="B77" i="27"/>
  <c r="A77" i="27" s="1"/>
  <c r="B361" i="27"/>
  <c r="A360" i="27"/>
  <c r="B356" i="27"/>
  <c r="A355" i="27"/>
  <c r="B64" i="27"/>
  <c r="A63" i="27"/>
  <c r="B56" i="27"/>
  <c r="A56" i="27" s="1"/>
  <c r="A55" i="27"/>
  <c r="B667" i="27"/>
  <c r="A666" i="27"/>
  <c r="B299" i="27"/>
  <c r="A299" i="27" s="1"/>
  <c r="B5" i="27"/>
  <c r="A5" i="27" s="1"/>
  <c r="B339" i="27"/>
  <c r="A339" i="27" s="1"/>
  <c r="B941" i="27"/>
  <c r="A941" i="27" s="1"/>
  <c r="B11" i="27"/>
  <c r="A11" i="27" s="1"/>
  <c r="B332" i="27"/>
  <c r="A332" i="27" s="1"/>
  <c r="B308" i="27"/>
  <c r="A308" i="27" s="1"/>
  <c r="B127" i="27"/>
  <c r="A127" i="27" s="1"/>
  <c r="B893" i="27"/>
  <c r="A893" i="27" s="1"/>
  <c r="B373" i="27"/>
  <c r="A373" i="27" s="1"/>
  <c r="B676" i="27"/>
  <c r="A676" i="27" s="1"/>
  <c r="B29" i="162" l="1"/>
  <c r="A1342" i="27"/>
  <c r="B1343" i="27"/>
  <c r="B1548" i="27"/>
  <c r="A1547" i="27"/>
  <c r="B29" i="122"/>
  <c r="A1395" i="27"/>
  <c r="B1403" i="27"/>
  <c r="B1404" i="27" s="1"/>
  <c r="A1234" i="27"/>
  <c r="B1235" i="27"/>
  <c r="B1794" i="27"/>
  <c r="B1795" i="27" s="1"/>
  <c r="A1396" i="27"/>
  <c r="B1397" i="27"/>
  <c r="A1220" i="27"/>
  <c r="B1221" i="27"/>
  <c r="B367" i="27"/>
  <c r="B152" i="27"/>
  <c r="B153" i="27" s="1"/>
  <c r="A1021" i="27"/>
  <c r="B1022" i="27"/>
  <c r="A1005" i="27"/>
  <c r="B1006" i="27"/>
  <c r="A1006" i="27" s="1"/>
  <c r="A161" i="27"/>
  <c r="B162" i="27"/>
  <c r="B139" i="27"/>
  <c r="A139" i="27" s="1"/>
  <c r="B16" i="27"/>
  <c r="A15" i="27"/>
  <c r="A652" i="27"/>
  <c r="B120" i="27"/>
  <c r="A120" i="27" s="1"/>
  <c r="B347" i="27"/>
  <c r="A347" i="27" s="1"/>
  <c r="B78" i="27"/>
  <c r="A78" i="27" s="1"/>
  <c r="B238" i="27"/>
  <c r="A238" i="27" s="1"/>
  <c r="B783" i="27"/>
  <c r="A783" i="27" s="1"/>
  <c r="B326" i="27"/>
  <c r="A326" i="27" s="1"/>
  <c r="B654" i="27"/>
  <c r="A654" i="27" s="1"/>
  <c r="B414" i="27"/>
  <c r="A414" i="27" s="1"/>
  <c r="B817" i="27"/>
  <c r="A817" i="27" s="1"/>
  <c r="A356" i="27"/>
  <c r="B357" i="27"/>
  <c r="B668" i="27"/>
  <c r="A667" i="27"/>
  <c r="A361" i="27"/>
  <c r="B362" i="27"/>
  <c r="B65" i="27"/>
  <c r="A65" i="27" s="1"/>
  <c r="A64" i="27"/>
  <c r="B340" i="27"/>
  <c r="A340" i="27" s="1"/>
  <c r="B6" i="27"/>
  <c r="A6" i="27" s="1"/>
  <c r="B23" i="163" s="1"/>
  <c r="B300" i="27"/>
  <c r="A300" i="27" s="1"/>
  <c r="B374" i="27"/>
  <c r="A374" i="27" s="1"/>
  <c r="B309" i="27"/>
  <c r="A309" i="27" s="1"/>
  <c r="B894" i="27"/>
  <c r="A894" i="27" s="1"/>
  <c r="B12" i="27"/>
  <c r="A12" i="27" s="1"/>
  <c r="B942" i="27"/>
  <c r="A942" i="27" s="1"/>
  <c r="B128" i="27"/>
  <c r="A128" i="27" s="1"/>
  <c r="B29" i="163" l="1"/>
  <c r="B28" i="164"/>
  <c r="B25" i="164"/>
  <c r="B27" i="163"/>
  <c r="B27" i="164"/>
  <c r="B30" i="162"/>
  <c r="B24" i="163"/>
  <c r="B30" i="163"/>
  <c r="B25" i="163"/>
  <c r="B30" i="122"/>
  <c r="A1343" i="27"/>
  <c r="B1344" i="27"/>
  <c r="A1344" i="27" s="1"/>
  <c r="B31" i="163"/>
  <c r="A1548" i="27"/>
  <c r="B1549" i="27"/>
  <c r="B28" i="163"/>
  <c r="B23" i="164"/>
  <c r="B26" i="163"/>
  <c r="B26" i="164"/>
  <c r="B24" i="164"/>
  <c r="A1403" i="27"/>
  <c r="A1794" i="27"/>
  <c r="A1235" i="27"/>
  <c r="B1236" i="27"/>
  <c r="A1795" i="27"/>
  <c r="B1796" i="27"/>
  <c r="A1404" i="27"/>
  <c r="B1405" i="27"/>
  <c r="A1397" i="27"/>
  <c r="B1398" i="27"/>
  <c r="A1398" i="27" s="1"/>
  <c r="A1221" i="27"/>
  <c r="B1222" i="27"/>
  <c r="A1222" i="27" s="1"/>
  <c r="B368" i="27"/>
  <c r="A367" i="27"/>
  <c r="A152" i="27"/>
  <c r="B140" i="27"/>
  <c r="A140" i="27" s="1"/>
  <c r="A1022" i="27"/>
  <c r="B1023" i="27"/>
  <c r="A162" i="27"/>
  <c r="B163" i="27"/>
  <c r="B121" i="27"/>
  <c r="A121" i="27" s="1"/>
  <c r="B17" i="27"/>
  <c r="A16" i="27"/>
  <c r="B29" i="164" s="1"/>
  <c r="A153" i="27"/>
  <c r="B154" i="27"/>
  <c r="B348" i="27"/>
  <c r="A348" i="27" s="1"/>
  <c r="B239" i="27"/>
  <c r="A239" i="27" s="1"/>
  <c r="B327" i="27"/>
  <c r="A327" i="27" s="1"/>
  <c r="B655" i="27"/>
  <c r="A655" i="27" s="1"/>
  <c r="B415" i="27"/>
  <c r="A415" i="27" s="1"/>
  <c r="B818" i="27"/>
  <c r="A818" i="27" s="1"/>
  <c r="A668" i="27"/>
  <c r="B669" i="27"/>
  <c r="A669" i="27" s="1"/>
  <c r="A357" i="27"/>
  <c r="B358" i="27"/>
  <c r="A358" i="27" s="1"/>
  <c r="A362" i="27"/>
  <c r="B363" i="27"/>
  <c r="A363" i="27" s="1"/>
  <c r="B301" i="27"/>
  <c r="A301" i="27" s="1"/>
  <c r="B341" i="27"/>
  <c r="A341" i="27" s="1"/>
  <c r="B943" i="27"/>
  <c r="A943" i="27" s="1"/>
  <c r="B375" i="27"/>
  <c r="A375" i="27" s="1"/>
  <c r="B895" i="27"/>
  <c r="A895" i="27" s="1"/>
  <c r="B129" i="27"/>
  <c r="A129" i="27" s="1"/>
  <c r="B310" i="27"/>
  <c r="A310" i="27" s="1"/>
  <c r="B1550" i="27" l="1"/>
  <c r="A1549" i="27"/>
  <c r="A1236" i="27"/>
  <c r="B1237" i="27"/>
  <c r="A1796" i="27"/>
  <c r="B1797" i="27"/>
  <c r="A1405" i="27"/>
  <c r="B1406" i="27"/>
  <c r="B349" i="27"/>
  <c r="A349" i="27" s="1"/>
  <c r="A368" i="27"/>
  <c r="B369" i="27"/>
  <c r="B141" i="27"/>
  <c r="A141" i="27" s="1"/>
  <c r="B122" i="27"/>
  <c r="A122" i="27" s="1"/>
  <c r="A1023" i="27"/>
  <c r="B1024" i="27"/>
  <c r="B164" i="27"/>
  <c r="A163" i="27"/>
  <c r="B18" i="27"/>
  <c r="A17" i="27"/>
  <c r="A154" i="27"/>
  <c r="B155" i="27"/>
  <c r="B240" i="27"/>
  <c r="A240" i="27" s="1"/>
  <c r="B819" i="27"/>
  <c r="A819" i="27" s="1"/>
  <c r="B328" i="27"/>
  <c r="A328" i="27" s="1"/>
  <c r="B656" i="27"/>
  <c r="A656" i="27" s="1"/>
  <c r="B342" i="27"/>
  <c r="A342" i="27" s="1"/>
  <c r="B302" i="27"/>
  <c r="A302" i="27" s="1"/>
  <c r="B376" i="27"/>
  <c r="A376" i="27" s="1"/>
  <c r="B896" i="27"/>
  <c r="A896" i="27" s="1"/>
  <c r="B142" i="27"/>
  <c r="A142" i="27" s="1"/>
  <c r="B311" i="27"/>
  <c r="A311" i="27" s="1"/>
  <c r="B130" i="27"/>
  <c r="A130" i="27" s="1"/>
  <c r="B30" i="164" l="1"/>
  <c r="B1551" i="27"/>
  <c r="A1550" i="27"/>
  <c r="A1237" i="27"/>
  <c r="B1238" i="27"/>
  <c r="A1797" i="27"/>
  <c r="B1798" i="27"/>
  <c r="A1406" i="27"/>
  <c r="B1407" i="27"/>
  <c r="B350" i="27"/>
  <c r="A350" i="27" s="1"/>
  <c r="A369" i="27"/>
  <c r="B370" i="27"/>
  <c r="A370" i="27" s="1"/>
  <c r="B123" i="27"/>
  <c r="A123" i="27" s="1"/>
  <c r="A1024" i="27"/>
  <c r="B1025" i="27"/>
  <c r="A164" i="27"/>
  <c r="B165" i="27"/>
  <c r="B19" i="27"/>
  <c r="A18" i="27"/>
  <c r="B241" i="27"/>
  <c r="A241" i="27" s="1"/>
  <c r="B820" i="27"/>
  <c r="A820" i="27" s="1"/>
  <c r="A155" i="27"/>
  <c r="B156" i="27"/>
  <c r="B657" i="27"/>
  <c r="A657" i="27" s="1"/>
  <c r="B303" i="27"/>
  <c r="A303" i="27" s="1"/>
  <c r="B343" i="27"/>
  <c r="A343" i="27" s="1"/>
  <c r="B312" i="27"/>
  <c r="A312" i="27" s="1"/>
  <c r="B897" i="27"/>
  <c r="A897" i="27" s="1"/>
  <c r="B143" i="27"/>
  <c r="A143" i="27" s="1"/>
  <c r="B377" i="27"/>
  <c r="A377" i="27" s="1"/>
  <c r="A1551" i="27" l="1"/>
  <c r="B1552" i="27"/>
  <c r="B351" i="27"/>
  <c r="A351" i="27" s="1"/>
  <c r="A1238" i="27"/>
  <c r="B1239" i="27"/>
  <c r="A1798" i="27"/>
  <c r="B1799" i="27"/>
  <c r="A1407" i="27"/>
  <c r="B1408" i="27"/>
  <c r="A1025" i="27"/>
  <c r="B1026" i="27"/>
  <c r="B166" i="27"/>
  <c r="A165" i="27"/>
  <c r="B20" i="27"/>
  <c r="A20" i="27" s="1"/>
  <c r="A19" i="27"/>
  <c r="B242" i="27"/>
  <c r="A242" i="27" s="1"/>
  <c r="B821" i="27"/>
  <c r="A821" i="27" s="1"/>
  <c r="A156" i="27"/>
  <c r="B157" i="27"/>
  <c r="B658" i="27"/>
  <c r="A658" i="27" s="1"/>
  <c r="B304" i="27"/>
  <c r="A304" i="27" s="1"/>
  <c r="B144" i="27"/>
  <c r="A144" i="27" s="1"/>
  <c r="B313" i="27"/>
  <c r="A313" i="27" s="1"/>
  <c r="B378" i="27"/>
  <c r="A378" i="27" s="1"/>
  <c r="B898" i="27"/>
  <c r="A898" i="27" s="1"/>
  <c r="A1552" i="27" l="1"/>
  <c r="B1553" i="27"/>
  <c r="B243" i="27"/>
  <c r="A243" i="27" s="1"/>
  <c r="B352" i="27"/>
  <c r="A352" i="27" s="1"/>
  <c r="A1408" i="27"/>
  <c r="A1239" i="27"/>
  <c r="B1240" i="27"/>
  <c r="A1799" i="27"/>
  <c r="B1800" i="27"/>
  <c r="A1026" i="27"/>
  <c r="B1027" i="27"/>
  <c r="A1027" i="27" s="1"/>
  <c r="B822" i="27"/>
  <c r="A822" i="27" s="1"/>
  <c r="A166" i="27"/>
  <c r="B167" i="27"/>
  <c r="A157" i="27"/>
  <c r="B158" i="27"/>
  <c r="A158" i="27" s="1"/>
  <c r="B659" i="27"/>
  <c r="A659" i="27" s="1"/>
  <c r="B305" i="27"/>
  <c r="A305" i="27" s="1"/>
  <c r="B244" i="27"/>
  <c r="A244" i="27" s="1"/>
  <c r="B353" i="27"/>
  <c r="A353" i="27" s="1"/>
  <c r="B314" i="27"/>
  <c r="A314" i="27" s="1"/>
  <c r="B899" i="27"/>
  <c r="A899" i="27" s="1"/>
  <c r="B145" i="27"/>
  <c r="A145" i="27" s="1"/>
  <c r="A1553" i="27" l="1"/>
  <c r="B1554" i="27"/>
  <c r="A1240" i="27"/>
  <c r="B1241" i="27"/>
  <c r="A1800" i="27"/>
  <c r="B1801" i="27"/>
  <c r="B823" i="27"/>
  <c r="A823" i="27" s="1"/>
  <c r="A167" i="27"/>
  <c r="B168" i="27"/>
  <c r="A168" i="27" s="1"/>
  <c r="B660" i="27"/>
  <c r="A660" i="27" s="1"/>
  <c r="B315" i="27"/>
  <c r="A315" i="27" s="1"/>
  <c r="B245" i="27"/>
  <c r="A245" i="27" s="1"/>
  <c r="B900" i="27"/>
  <c r="A900" i="27" s="1"/>
  <c r="B30" i="177" l="1"/>
  <c r="B31" i="176"/>
  <c r="B28" i="167"/>
  <c r="B29" i="173"/>
  <c r="B28" i="166"/>
  <c r="B28" i="178"/>
  <c r="B25" i="175"/>
  <c r="B33" i="180"/>
  <c r="B26" i="169"/>
  <c r="B25" i="166"/>
  <c r="B23" i="167"/>
  <c r="B26" i="178"/>
  <c r="B32" i="173"/>
  <c r="B27" i="181"/>
  <c r="B24" i="170"/>
  <c r="B34" i="180"/>
  <c r="B23" i="171"/>
  <c r="B23" i="170"/>
  <c r="B35" i="176"/>
  <c r="B25" i="167"/>
  <c r="B28" i="177"/>
  <c r="B23" i="178"/>
  <c r="B26" i="175"/>
  <c r="B34" i="175"/>
  <c r="B33" i="177"/>
  <c r="B23" i="168"/>
  <c r="B29" i="177"/>
  <c r="B26" i="174"/>
  <c r="B32" i="164"/>
  <c r="B27" i="175"/>
  <c r="B32" i="181"/>
  <c r="B25" i="178"/>
  <c r="B25" i="181"/>
  <c r="B23" i="180"/>
  <c r="B31" i="180"/>
  <c r="B29" i="175"/>
  <c r="B26" i="179"/>
  <c r="B27" i="165"/>
  <c r="B25" i="177"/>
  <c r="B32" i="176"/>
  <c r="B23" i="177"/>
  <c r="B33" i="176"/>
  <c r="B26" i="171"/>
  <c r="B29" i="181"/>
  <c r="B24" i="175"/>
  <c r="B31" i="173"/>
  <c r="B27" i="176"/>
  <c r="B35" i="177"/>
  <c r="B32" i="178"/>
  <c r="B36" i="176"/>
  <c r="B25" i="174"/>
  <c r="B32" i="175"/>
  <c r="B30" i="181"/>
  <c r="B29" i="174"/>
  <c r="B24" i="168"/>
  <c r="B24" i="172"/>
  <c r="B26" i="165"/>
  <c r="B29" i="168"/>
  <c r="B23" i="172"/>
  <c r="B28" i="175"/>
  <c r="B23" i="173"/>
  <c r="B26" i="176"/>
  <c r="B24" i="177"/>
  <c r="B24" i="169"/>
  <c r="B23" i="165"/>
  <c r="B25" i="176"/>
  <c r="B29" i="176"/>
  <c r="B24" i="166"/>
  <c r="B35" i="181"/>
  <c r="B24" i="178"/>
  <c r="B33" i="178"/>
  <c r="B25" i="173"/>
  <c r="B27" i="180"/>
  <c r="B26" i="180"/>
  <c r="B25" i="179"/>
  <c r="B34" i="176"/>
  <c r="B23" i="181"/>
  <c r="B34" i="177"/>
  <c r="B28" i="168"/>
  <c r="B23" i="174"/>
  <c r="B36" i="178"/>
  <c r="B31" i="164"/>
  <c r="B27" i="173"/>
  <c r="B28" i="176"/>
  <c r="B32" i="177"/>
  <c r="B28" i="181"/>
  <c r="B25" i="168"/>
  <c r="B26" i="167"/>
  <c r="B27" i="171"/>
  <c r="B24" i="176"/>
  <c r="B32" i="180"/>
  <c r="B24" i="174"/>
  <c r="B23" i="175"/>
  <c r="B23" i="166"/>
  <c r="B25" i="171"/>
  <c r="B24" i="165"/>
  <c r="B33" i="164"/>
  <c r="B26" i="170"/>
  <c r="B27" i="167"/>
  <c r="B26" i="168"/>
  <c r="B28" i="180"/>
  <c r="B23" i="169"/>
  <c r="B28" i="170"/>
  <c r="B28" i="174"/>
  <c r="B25" i="170"/>
  <c r="B25" i="180"/>
  <c r="B35" i="175"/>
  <c r="B29" i="167"/>
  <c r="B31" i="174"/>
  <c r="B24" i="167"/>
  <c r="B25" i="172"/>
  <c r="B30" i="178"/>
  <c r="B30" i="173"/>
  <c r="B35" i="178"/>
  <c r="B30" i="176"/>
  <c r="B28" i="173"/>
  <c r="B27" i="174"/>
  <c r="B29" i="180"/>
  <c r="B30" i="175"/>
  <c r="B23" i="179"/>
  <c r="B26" i="177"/>
  <c r="B24" i="181"/>
  <c r="B33" i="181"/>
  <c r="B27" i="177"/>
  <c r="B23" i="176"/>
  <c r="B33" i="175"/>
  <c r="B24" i="173"/>
  <c r="B29" i="165"/>
  <c r="B29" i="178"/>
  <c r="B31" i="178"/>
  <c r="B26" i="181"/>
  <c r="B28" i="165"/>
  <c r="B27" i="170"/>
  <c r="B27" i="168"/>
  <c r="B25" i="169"/>
  <c r="B25" i="165"/>
  <c r="B24" i="180"/>
  <c r="B24" i="179"/>
  <c r="B31" i="181"/>
  <c r="B26" i="173"/>
  <c r="B27" i="166"/>
  <c r="B26" i="166"/>
  <c r="B28" i="171"/>
  <c r="B24" i="171"/>
  <c r="B27" i="178"/>
  <c r="B31" i="175"/>
  <c r="B34" i="181"/>
  <c r="B31" i="177"/>
  <c r="B34" i="178"/>
  <c r="B30" i="174"/>
  <c r="B32" i="174"/>
  <c r="B26" i="172"/>
  <c r="B30" i="180"/>
  <c r="B1555" i="27"/>
  <c r="A1554" i="27"/>
  <c r="A1801" i="27"/>
  <c r="B824" i="27"/>
  <c r="A824" i="27" s="1"/>
  <c r="A1241" i="27"/>
  <c r="B1242" i="27"/>
  <c r="B661" i="27"/>
  <c r="A661" i="27" s="1"/>
  <c r="B316" i="27"/>
  <c r="A316" i="27" s="1"/>
  <c r="B901" i="27"/>
  <c r="A901" i="27" s="1"/>
  <c r="B825" i="27" l="1"/>
  <c r="A825" i="27" s="1"/>
  <c r="B36" i="181"/>
  <c r="A1555" i="27"/>
  <c r="B1556" i="27"/>
  <c r="B1243" i="27"/>
  <c r="A1242" i="27"/>
  <c r="B662" i="27"/>
  <c r="A662" i="27" s="1"/>
  <c r="B826" i="27"/>
  <c r="A826" i="27" s="1"/>
  <c r="B902" i="27"/>
  <c r="A902" i="27" s="1"/>
  <c r="B317" i="27"/>
  <c r="A317" i="27" s="1"/>
  <c r="B37" i="181" l="1"/>
  <c r="A1556" i="27"/>
  <c r="B1557" i="27"/>
  <c r="A1243" i="27"/>
  <c r="B1244" i="27"/>
  <c r="B663" i="27"/>
  <c r="A663" i="27" s="1"/>
  <c r="B827" i="27"/>
  <c r="A827" i="27" s="1"/>
  <c r="B318" i="27"/>
  <c r="A318" i="27" s="1"/>
  <c r="B903" i="27"/>
  <c r="A903" i="27" s="1"/>
  <c r="B1558" i="27" l="1"/>
  <c r="A1557" i="27"/>
  <c r="B38" i="181"/>
  <c r="A1244" i="27"/>
  <c r="B1245" i="27"/>
  <c r="B664" i="27"/>
  <c r="A664" i="27" s="1"/>
  <c r="B319" i="27"/>
  <c r="A319" i="27" s="1"/>
  <c r="B828" i="27"/>
  <c r="A828" i="27" s="1"/>
  <c r="B904" i="27"/>
  <c r="A904" i="27" s="1"/>
  <c r="B39" i="181" l="1"/>
  <c r="B1559" i="27"/>
  <c r="A1558" i="27"/>
  <c r="A1245" i="27"/>
  <c r="B1246" i="27"/>
  <c r="B905" i="27"/>
  <c r="A905" i="27" s="1"/>
  <c r="B829" i="27"/>
  <c r="A829" i="27" s="1"/>
  <c r="B320" i="27"/>
  <c r="A320" i="27" s="1"/>
  <c r="A1559" i="27" l="1"/>
  <c r="B1560" i="27"/>
  <c r="A1246" i="27"/>
  <c r="B1247" i="27"/>
  <c r="B906" i="27"/>
  <c r="A906" i="27" s="1"/>
  <c r="B321" i="27"/>
  <c r="A321" i="27" s="1"/>
  <c r="B830" i="27"/>
  <c r="A830" i="27" s="1"/>
  <c r="A1560" i="27" l="1"/>
  <c r="B1561" i="27"/>
  <c r="B1248" i="27"/>
  <c r="A1247" i="27"/>
  <c r="B907" i="27"/>
  <c r="A907" i="27" s="1"/>
  <c r="B831" i="27"/>
  <c r="A831" i="27" s="1"/>
  <c r="B322" i="27"/>
  <c r="A322" i="27" s="1"/>
  <c r="B1562" i="27" l="1"/>
  <c r="A1561" i="27"/>
  <c r="B1249" i="27"/>
  <c r="A1248" i="27"/>
  <c r="B908" i="27"/>
  <c r="A908" i="27" s="1"/>
  <c r="B832" i="27"/>
  <c r="A832" i="27" s="1"/>
  <c r="B1563" i="27" l="1"/>
  <c r="A1562" i="27"/>
  <c r="A1249" i="27"/>
  <c r="B1250" i="27"/>
  <c r="B909" i="27"/>
  <c r="B833" i="27"/>
  <c r="A833" i="27" s="1"/>
  <c r="A1563" i="27" l="1"/>
  <c r="B1564" i="27"/>
  <c r="A1250" i="27"/>
  <c r="B1251" i="27"/>
  <c r="A909" i="27"/>
  <c r="B834" i="27"/>
  <c r="A834" i="27" s="1"/>
  <c r="A1564" i="27" l="1"/>
  <c r="B1565" i="27"/>
  <c r="A1251" i="27"/>
  <c r="B1252" i="27"/>
  <c r="B835" i="27"/>
  <c r="A835" i="27" s="1"/>
  <c r="A1565" i="27" l="1"/>
  <c r="B36" i="198"/>
  <c r="B30" i="192"/>
  <c r="B28" i="197"/>
  <c r="B28" i="185"/>
  <c r="B35" i="192"/>
  <c r="B27" i="193"/>
  <c r="B24" i="195"/>
  <c r="B25" i="184"/>
  <c r="B34" i="186"/>
  <c r="B26" i="184"/>
  <c r="B40" i="198"/>
  <c r="B23" i="187"/>
  <c r="B24" i="183"/>
  <c r="B27" i="189"/>
  <c r="B25" i="198"/>
  <c r="B30" i="182"/>
  <c r="B33" i="198"/>
  <c r="B28" i="191"/>
  <c r="B28" i="182"/>
  <c r="B42" i="181"/>
  <c r="B24" i="192"/>
  <c r="B24" i="188"/>
  <c r="B32" i="185"/>
  <c r="B37" i="198"/>
  <c r="B29" i="197"/>
  <c r="B27" i="197"/>
  <c r="B27" i="184"/>
  <c r="B26" i="197"/>
  <c r="B29" i="198"/>
  <c r="B23" i="190"/>
  <c r="B41" i="198"/>
  <c r="B23" i="193"/>
  <c r="B29" i="190"/>
  <c r="B27" i="182"/>
  <c r="B27" i="187"/>
  <c r="B28" i="187"/>
  <c r="B33" i="186"/>
  <c r="B30" i="187"/>
  <c r="B26" i="191"/>
  <c r="B27" i="198"/>
  <c r="B25" i="190"/>
  <c r="B32" i="189"/>
  <c r="B24" i="198"/>
  <c r="B29" i="182"/>
  <c r="B27" i="195"/>
  <c r="B26" i="190"/>
  <c r="B25" i="186"/>
  <c r="B24" i="189"/>
  <c r="B25" i="197"/>
  <c r="B27" i="190"/>
  <c r="B30" i="185"/>
  <c r="B28" i="192"/>
  <c r="B23" i="188"/>
  <c r="B25" i="188"/>
  <c r="B26" i="196"/>
  <c r="B26" i="186"/>
  <c r="B23" i="184"/>
  <c r="B25" i="182"/>
  <c r="B23" i="186"/>
  <c r="B39" i="192"/>
  <c r="B26" i="185"/>
  <c r="B23" i="189"/>
  <c r="B28" i="193"/>
  <c r="B24" i="190"/>
  <c r="B23" i="191"/>
  <c r="B28" i="198"/>
  <c r="B25" i="189"/>
  <c r="B29" i="187"/>
  <c r="B29" i="192"/>
  <c r="B26" i="187"/>
  <c r="B31" i="190"/>
  <c r="B31" i="182"/>
  <c r="B24" i="186"/>
  <c r="B39" i="198"/>
  <c r="B27" i="186"/>
  <c r="B27" i="194"/>
  <c r="B34" i="198"/>
  <c r="B24" i="191"/>
  <c r="B31" i="189"/>
  <c r="B28" i="194"/>
  <c r="B30" i="198"/>
  <c r="B44" i="198"/>
  <c r="B23" i="196"/>
  <c r="B26" i="195"/>
  <c r="B23" i="194"/>
  <c r="B38" i="192"/>
  <c r="B29" i="193"/>
  <c r="B47" i="198"/>
  <c r="B25" i="193"/>
  <c r="B45" i="198"/>
  <c r="B29" i="191"/>
  <c r="B27" i="192"/>
  <c r="B25" i="183"/>
  <c r="B35" i="186"/>
  <c r="B23" i="182"/>
  <c r="B30" i="193"/>
  <c r="B24" i="193"/>
  <c r="B26" i="188"/>
  <c r="B29" i="186"/>
  <c r="B40" i="181"/>
  <c r="B25" i="195"/>
  <c r="B35" i="198"/>
  <c r="B26" i="182"/>
  <c r="B25" i="194"/>
  <c r="B32" i="192"/>
  <c r="B38" i="198"/>
  <c r="B24" i="182"/>
  <c r="B26" i="192"/>
  <c r="B24" i="196"/>
  <c r="B30" i="190"/>
  <c r="B28" i="184"/>
  <c r="B25" i="192"/>
  <c r="B24" i="184"/>
  <c r="B31" i="198"/>
  <c r="B23" i="198"/>
  <c r="B23" i="197"/>
  <c r="B27" i="191"/>
  <c r="B30" i="186"/>
  <c r="B31" i="186"/>
  <c r="B28" i="188"/>
  <c r="B37" i="192"/>
  <c r="B32" i="186"/>
  <c r="B25" i="185"/>
  <c r="B29" i="188"/>
  <c r="B40" i="192"/>
  <c r="B23" i="185"/>
  <c r="B31" i="192"/>
  <c r="B30" i="191"/>
  <c r="B43" i="198"/>
  <c r="B28" i="190"/>
  <c r="B33" i="190"/>
  <c r="B23" i="195"/>
  <c r="B26" i="193"/>
  <c r="B34" i="192"/>
  <c r="B24" i="194"/>
  <c r="B24" i="187"/>
  <c r="B30" i="189"/>
  <c r="B31" i="185"/>
  <c r="B25" i="191"/>
  <c r="B24" i="197"/>
  <c r="B26" i="194"/>
  <c r="B25" i="196"/>
  <c r="B33" i="192"/>
  <c r="B32" i="190"/>
  <c r="B29" i="185"/>
  <c r="B27" i="188"/>
  <c r="B28" i="186"/>
  <c r="B41" i="181"/>
  <c r="B23" i="183"/>
  <c r="B30" i="188"/>
  <c r="B32" i="198"/>
  <c r="B29" i="189"/>
  <c r="B25" i="187"/>
  <c r="B26" i="183"/>
  <c r="B28" i="189"/>
  <c r="B26" i="198"/>
  <c r="B42" i="198"/>
  <c r="B36" i="192"/>
  <c r="B24" i="185"/>
  <c r="B26" i="189"/>
  <c r="B46" i="198"/>
  <c r="B23" i="192"/>
  <c r="B27" i="185"/>
  <c r="A1252" i="27"/>
  <c r="B1253" i="27"/>
  <c r="B836" i="27"/>
  <c r="A836" i="27" s="1"/>
  <c r="B48" i="198" l="1"/>
  <c r="B1254" i="27"/>
  <c r="A1253" i="27"/>
  <c r="B837" i="27"/>
  <c r="A837" i="27" s="1"/>
  <c r="B49" i="198" l="1"/>
  <c r="A1254" i="27"/>
  <c r="B1255" i="27"/>
  <c r="B838" i="27"/>
  <c r="A838" i="27" s="1"/>
  <c r="B50" i="198" l="1"/>
  <c r="B1256" i="27"/>
  <c r="A1255" i="27"/>
  <c r="B839" i="27"/>
  <c r="A839" i="27" s="1"/>
  <c r="B51" i="198" l="1"/>
  <c r="B1257" i="27"/>
  <c r="A1256" i="27"/>
  <c r="B840" i="27"/>
  <c r="A840" i="27" s="1"/>
  <c r="A1257" i="27" l="1"/>
  <c r="B841" i="27"/>
  <c r="A841" i="27" s="1"/>
  <c r="B842" i="27" l="1"/>
  <c r="A842" i="27" s="1"/>
  <c r="B843" i="27" l="1"/>
  <c r="A843" i="27" s="1"/>
  <c r="B844" i="27" l="1"/>
  <c r="A844" i="27" s="1"/>
  <c r="B845" i="27" l="1"/>
  <c r="A845" i="27" s="1"/>
  <c r="B846" i="27" l="1"/>
  <c r="A846" i="27" s="1"/>
  <c r="B847" i="27" l="1"/>
  <c r="A847" i="27" s="1"/>
  <c r="B848" i="27" l="1"/>
  <c r="A848" i="27" s="1"/>
  <c r="B849" i="27" l="1"/>
  <c r="A849" i="27" s="1"/>
  <c r="B850" i="27" l="1"/>
  <c r="A850" i="27" s="1"/>
  <c r="B851" i="27" l="1"/>
  <c r="A851" i="27" s="1"/>
  <c r="B852" i="27" l="1"/>
  <c r="A852" i="27" s="1"/>
  <c r="B853" i="27" l="1"/>
  <c r="A853" i="27" s="1"/>
  <c r="B854" i="27" l="1"/>
  <c r="A854" i="27" s="1"/>
  <c r="B855" i="27" l="1"/>
  <c r="B49" i="240" l="1"/>
  <c r="B45" i="182"/>
  <c r="B35" i="239"/>
  <c r="A855" i="27"/>
  <c r="B26" i="225" s="1"/>
  <c r="B29" i="211" l="1"/>
  <c r="B44" i="217"/>
  <c r="B45" i="177"/>
  <c r="B27" i="212"/>
  <c r="B37" i="229"/>
  <c r="B33" i="168"/>
  <c r="B49" i="183"/>
  <c r="B51" i="240"/>
  <c r="B32" i="122"/>
  <c r="B27" i="210"/>
  <c r="B31" i="224"/>
  <c r="B34" i="213"/>
  <c r="B47" i="193"/>
  <c r="B39" i="210"/>
  <c r="B45" i="230"/>
  <c r="B38" i="206"/>
  <c r="B42" i="221"/>
  <c r="B46" i="167"/>
  <c r="B34" i="240"/>
  <c r="B29" i="207"/>
  <c r="B44" i="170"/>
  <c r="B31" i="196"/>
  <c r="B47" i="219"/>
  <c r="B35" i="122"/>
  <c r="B49" i="166"/>
  <c r="B41" i="210"/>
  <c r="B48" i="194"/>
  <c r="B47" i="210"/>
  <c r="B23" i="210"/>
  <c r="B44" i="188"/>
  <c r="B31" i="172"/>
  <c r="B28" i="199"/>
  <c r="B42" i="189"/>
  <c r="B42" i="214"/>
  <c r="B24" i="210"/>
  <c r="B33" i="201"/>
  <c r="B23" i="216"/>
  <c r="B38" i="235"/>
  <c r="B24" i="219"/>
  <c r="B36" i="221"/>
  <c r="B29" i="217"/>
  <c r="B40" i="179"/>
  <c r="B37" i="235"/>
  <c r="B33" i="225"/>
  <c r="B39" i="203"/>
  <c r="B43" i="217"/>
  <c r="B48" i="168"/>
  <c r="B46" i="205"/>
  <c r="B42" i="201"/>
  <c r="B41" i="162"/>
  <c r="B38" i="177"/>
  <c r="B38" i="168"/>
  <c r="B25" i="241"/>
  <c r="B24" i="201"/>
  <c r="B48" i="216"/>
  <c r="B44" i="189"/>
  <c r="B51" i="207"/>
  <c r="B33" i="169"/>
  <c r="B34" i="174"/>
  <c r="B36" i="238"/>
  <c r="B45" i="240"/>
  <c r="B48" i="171"/>
  <c r="B32" i="240"/>
  <c r="B36" i="169"/>
  <c r="B34" i="122"/>
  <c r="B43" i="190"/>
  <c r="B23" i="238"/>
  <c r="B26" i="229"/>
  <c r="B43" i="200"/>
  <c r="B51" i="234"/>
  <c r="B46" i="180"/>
  <c r="B48" i="211"/>
  <c r="B49" i="184"/>
  <c r="B50" i="177"/>
  <c r="B35" i="222"/>
  <c r="B28" i="237"/>
  <c r="B27" i="220"/>
  <c r="B50" i="239"/>
  <c r="B46" i="181"/>
  <c r="B24" i="224"/>
  <c r="B43" i="212"/>
  <c r="B41" i="175"/>
  <c r="B43" i="215"/>
  <c r="B43" i="187"/>
  <c r="B41" i="230"/>
  <c r="B46" i="177"/>
  <c r="B31" i="168"/>
  <c r="B26" i="221"/>
  <c r="B39" i="234"/>
  <c r="B40" i="235"/>
  <c r="B25" i="215"/>
  <c r="B36" i="189"/>
  <c r="B45" i="207"/>
  <c r="B32" i="167"/>
  <c r="B40" i="224"/>
  <c r="B45" i="201"/>
  <c r="B50" i="166"/>
  <c r="B50" i="181"/>
  <c r="B47" i="222"/>
  <c r="B28" i="218"/>
  <c r="B28" i="223"/>
  <c r="B36" i="187"/>
  <c r="B46" i="185"/>
  <c r="B40" i="205"/>
  <c r="B42" i="238"/>
  <c r="B31" i="167"/>
  <c r="B45" i="224"/>
  <c r="B47" i="232"/>
  <c r="B31" i="191"/>
  <c r="B43" i="167"/>
  <c r="B30" i="234"/>
  <c r="B48" i="223"/>
  <c r="B48" i="221"/>
  <c r="B51" i="162"/>
  <c r="B24" i="241"/>
  <c r="B48" i="238"/>
  <c r="B36" i="175"/>
  <c r="B28" i="169"/>
  <c r="B42" i="222"/>
  <c r="B35" i="227"/>
  <c r="B33" i="165"/>
  <c r="B38" i="213"/>
  <c r="B37" i="193"/>
  <c r="B39" i="215"/>
  <c r="B46" i="171"/>
  <c r="B27" i="231"/>
  <c r="B24" i="231"/>
  <c r="B51" i="164"/>
  <c r="B24" i="229"/>
  <c r="B39" i="175"/>
  <c r="B42" i="188"/>
  <c r="B30" i="184"/>
  <c r="B30" i="221"/>
  <c r="B48" i="180"/>
  <c r="B40" i="228"/>
  <c r="B38" i="238"/>
  <c r="B34" i="212"/>
  <c r="B27" i="238"/>
  <c r="B47" i="218"/>
  <c r="B42" i="235"/>
  <c r="B28" i="210"/>
  <c r="B23" i="205"/>
  <c r="B36" i="216"/>
  <c r="B37" i="213"/>
  <c r="B28" i="195"/>
  <c r="B36" i="183"/>
  <c r="B36" i="191"/>
  <c r="B25" i="199"/>
  <c r="B41" i="199"/>
  <c r="B40" i="211"/>
  <c r="B43" i="175"/>
  <c r="B47" i="230"/>
  <c r="B25" i="235"/>
  <c r="B25" i="210"/>
  <c r="B34" i="226"/>
  <c r="B35" i="219"/>
  <c r="B47" i="179"/>
  <c r="B27" i="234"/>
  <c r="B30" i="239"/>
  <c r="B37" i="180"/>
  <c r="B44" i="224"/>
  <c r="B36" i="170"/>
  <c r="B33" i="235"/>
  <c r="B41" i="178"/>
  <c r="B35" i="240"/>
  <c r="B28" i="204"/>
  <c r="B26" i="205"/>
  <c r="B46" i="237"/>
  <c r="B45" i="196"/>
  <c r="B37" i="196"/>
  <c r="B29" i="212"/>
  <c r="B38" i="163"/>
  <c r="B43" i="214"/>
  <c r="B44" i="232"/>
  <c r="B33" i="207"/>
  <c r="B51" i="182"/>
  <c r="B49" i="219"/>
  <c r="B42" i="186"/>
  <c r="B49" i="218"/>
  <c r="B33" i="234"/>
  <c r="B34" i="164"/>
  <c r="B51" i="227"/>
  <c r="B43" i="193"/>
  <c r="B50" i="235"/>
  <c r="B47" i="164"/>
  <c r="B47" i="240"/>
  <c r="B30" i="231"/>
  <c r="B29" i="183"/>
  <c r="B37" i="169"/>
  <c r="B50" i="190"/>
  <c r="B51" i="195"/>
  <c r="B46" i="209"/>
  <c r="B27" i="229"/>
  <c r="B50" i="208"/>
  <c r="B34" i="165"/>
  <c r="B40" i="162"/>
  <c r="B47" i="182"/>
  <c r="B24" i="221"/>
  <c r="B44" i="179"/>
  <c r="B31" i="218"/>
  <c r="B35" i="162"/>
  <c r="B36" i="235"/>
  <c r="B34" i="209"/>
  <c r="B50" i="122"/>
  <c r="B46" i="194"/>
  <c r="B39" i="193"/>
  <c r="B49" i="232"/>
  <c r="B43" i="192"/>
  <c r="B46" i="211"/>
  <c r="B36" i="172"/>
  <c r="B39" i="212"/>
  <c r="B51" i="237"/>
  <c r="B25" i="213"/>
  <c r="B37" i="175"/>
  <c r="B35" i="188"/>
  <c r="B28" i="211"/>
  <c r="B44" i="173"/>
  <c r="B43" i="196"/>
  <c r="B29" i="196"/>
  <c r="B39" i="214"/>
  <c r="B51" i="188"/>
  <c r="B35" i="235"/>
  <c r="B27" i="203"/>
  <c r="B51" i="205"/>
  <c r="B38" i="194"/>
  <c r="B46" i="189"/>
  <c r="B42" i="172"/>
  <c r="B28" i="203"/>
  <c r="B51" i="213"/>
  <c r="B29" i="233"/>
  <c r="B51" i="185"/>
  <c r="B49" i="226"/>
  <c r="B44" i="207"/>
  <c r="B48" i="204"/>
  <c r="B47" i="212"/>
  <c r="B32" i="205"/>
  <c r="B37" i="223"/>
  <c r="B34" i="223"/>
  <c r="B31" i="226"/>
  <c r="B50" i="191"/>
  <c r="B37" i="171"/>
  <c r="B36" i="174"/>
  <c r="B51" i="219"/>
  <c r="B43" i="227"/>
  <c r="B50" i="237"/>
  <c r="B30" i="202"/>
  <c r="B39" i="170"/>
  <c r="B33" i="171"/>
  <c r="B36" i="205"/>
  <c r="B42" i="228"/>
  <c r="B35" i="194"/>
  <c r="B31" i="234"/>
  <c r="B31" i="203"/>
  <c r="B41" i="208"/>
  <c r="B39" i="188"/>
  <c r="B39" i="165"/>
  <c r="B43" i="232"/>
  <c r="B35" i="214"/>
  <c r="B49" i="203"/>
  <c r="B49" i="197"/>
  <c r="B44" i="219"/>
  <c r="B51" i="222"/>
  <c r="B39" i="216"/>
  <c r="B23" i="237"/>
  <c r="B50" i="193"/>
  <c r="B40" i="221"/>
  <c r="B48" i="213"/>
  <c r="B44" i="221"/>
  <c r="B48" i="163"/>
  <c r="B47" i="183"/>
  <c r="B36" i="184"/>
  <c r="B51" i="169"/>
  <c r="B26" i="236"/>
  <c r="B29" i="179"/>
  <c r="B47" i="194"/>
  <c r="B48" i="166"/>
  <c r="B24" i="205"/>
  <c r="B47" i="213"/>
  <c r="B27" i="236"/>
  <c r="B51" i="181"/>
  <c r="B34" i="169"/>
  <c r="B48" i="173"/>
  <c r="B41" i="220"/>
  <c r="B25" i="224"/>
  <c r="B40" i="204"/>
  <c r="B24" i="234"/>
  <c r="B36" i="215"/>
  <c r="B37" i="201"/>
  <c r="B37" i="204"/>
  <c r="B48" i="224"/>
  <c r="B40" i="170"/>
  <c r="B31" i="166"/>
  <c r="B31" i="217"/>
  <c r="B31" i="183"/>
  <c r="B44" i="185"/>
  <c r="B38" i="179"/>
  <c r="B35" i="174"/>
  <c r="B47" i="224"/>
  <c r="B23" i="229"/>
  <c r="B47" i="170"/>
  <c r="B36" i="228"/>
  <c r="B32" i="220"/>
  <c r="B36" i="222"/>
  <c r="B30" i="207"/>
  <c r="B38" i="164"/>
  <c r="B39" i="162"/>
  <c r="B50" i="222"/>
  <c r="B38" i="222"/>
  <c r="B48" i="165"/>
  <c r="B25" i="229"/>
  <c r="B41" i="222"/>
  <c r="B27" i="204"/>
  <c r="B27" i="232"/>
  <c r="B27" i="223"/>
  <c r="B51" i="203"/>
  <c r="B37" i="203"/>
  <c r="B50" i="204"/>
  <c r="B39" i="220"/>
  <c r="B33" i="210"/>
  <c r="B37" i="173"/>
  <c r="B42" i="202"/>
  <c r="B40" i="229"/>
  <c r="B30" i="214"/>
  <c r="B39" i="169"/>
  <c r="B27" i="226"/>
  <c r="B35" i="167"/>
  <c r="B49" i="194"/>
  <c r="B38" i="211"/>
  <c r="B32" i="228"/>
  <c r="B48" i="197"/>
  <c r="B47" i="173"/>
  <c r="B41" i="202"/>
  <c r="B26" i="200"/>
  <c r="B43" i="224"/>
  <c r="B33" i="208"/>
  <c r="B37" i="166"/>
  <c r="B50" i="224"/>
  <c r="B49" i="172"/>
  <c r="B36" i="239"/>
  <c r="B38" i="195"/>
  <c r="B29" i="229"/>
  <c r="B39" i="182"/>
  <c r="B43" i="218"/>
  <c r="B48" i="189"/>
  <c r="B25" i="219"/>
  <c r="B46" i="218"/>
  <c r="B39" i="189"/>
  <c r="B41" i="235"/>
  <c r="B42" i="236"/>
  <c r="B35" i="164"/>
  <c r="B37" i="220"/>
  <c r="B40" i="178"/>
  <c r="B41" i="122"/>
  <c r="B50" i="220"/>
  <c r="B42" i="216"/>
  <c r="B32" i="215"/>
  <c r="B36" i="186"/>
  <c r="B36" i="225"/>
  <c r="B28" i="213"/>
  <c r="B42" i="209"/>
  <c r="B41" i="203"/>
  <c r="B45" i="180"/>
  <c r="B28" i="234"/>
  <c r="B39" i="222"/>
  <c r="B42" i="232"/>
  <c r="B38" i="230"/>
  <c r="B31" i="184"/>
  <c r="B40" i="188"/>
  <c r="B41" i="214"/>
  <c r="B29" i="235"/>
  <c r="B26" i="222"/>
  <c r="B38" i="236"/>
  <c r="B50" i="230"/>
  <c r="B44" i="206"/>
  <c r="B35" i="210"/>
  <c r="B30" i="195"/>
  <c r="B47" i="231"/>
  <c r="B33" i="185"/>
  <c r="B36" i="214"/>
  <c r="B43" i="172"/>
  <c r="B44" i="228"/>
  <c r="B31" i="195"/>
  <c r="B51" i="241"/>
  <c r="B23" i="231"/>
  <c r="B37" i="199"/>
  <c r="B35" i="216"/>
  <c r="B36" i="173"/>
  <c r="B51" i="238"/>
  <c r="B46" i="165"/>
  <c r="B36" i="195"/>
  <c r="B31" i="235"/>
  <c r="B36" i="185"/>
  <c r="B40" i="168"/>
  <c r="B48" i="241"/>
  <c r="B29" i="169"/>
  <c r="B31" i="212"/>
  <c r="B23" i="241"/>
  <c r="B50" i="227"/>
  <c r="B51" i="214"/>
  <c r="B33" i="203"/>
  <c r="B46" i="236"/>
  <c r="B49" i="171"/>
  <c r="B48" i="222"/>
  <c r="B28" i="172"/>
  <c r="B29" i="227"/>
  <c r="B47" i="216"/>
  <c r="B49" i="181"/>
  <c r="B50" i="238"/>
  <c r="B36" i="211"/>
  <c r="B29" i="221"/>
  <c r="B37" i="190"/>
  <c r="B41" i="209"/>
  <c r="B46" i="193"/>
  <c r="B32" i="202"/>
  <c r="B30" i="224"/>
  <c r="B35" i="233"/>
  <c r="B37" i="211"/>
  <c r="B38" i="175"/>
  <c r="B29" i="172"/>
  <c r="B33" i="196"/>
  <c r="B27" i="199"/>
  <c r="B48" i="196"/>
  <c r="B37" i="178"/>
  <c r="B31" i="204"/>
  <c r="B38" i="225"/>
  <c r="B45" i="226"/>
  <c r="B42" i="237"/>
  <c r="B40" i="231"/>
  <c r="B40" i="206"/>
  <c r="B42" i="163"/>
  <c r="B43" i="195"/>
  <c r="B27" i="207"/>
  <c r="B51" i="231"/>
  <c r="B41" i="232"/>
  <c r="B30" i="210"/>
  <c r="B23" i="202"/>
  <c r="B28" i="236"/>
  <c r="B41" i="167"/>
  <c r="B34" i="195"/>
  <c r="B40" i="213"/>
  <c r="B39" i="223"/>
  <c r="B35" i="201"/>
  <c r="B33" i="219"/>
  <c r="B30" i="229"/>
  <c r="B47" i="195"/>
  <c r="B41" i="218"/>
  <c r="B45" i="239"/>
  <c r="B45" i="212"/>
  <c r="B40" i="167"/>
  <c r="B49" i="220"/>
  <c r="B29" i="239"/>
  <c r="B46" i="206"/>
  <c r="B38" i="185"/>
  <c r="B36" i="223"/>
  <c r="B25" i="227"/>
  <c r="B36" i="197"/>
  <c r="B23" i="203"/>
  <c r="B28" i="225"/>
  <c r="B50" i="194"/>
  <c r="B45" i="218"/>
  <c r="B41" i="168"/>
  <c r="B42" i="179"/>
  <c r="B51" i="236"/>
  <c r="B51" i="199"/>
  <c r="B29" i="230"/>
  <c r="B50" i="234"/>
  <c r="B49" i="162"/>
  <c r="B50" i="195"/>
  <c r="B31" i="231"/>
  <c r="B24" i="212"/>
  <c r="B28" i="221"/>
  <c r="B29" i="224"/>
  <c r="B41" i="166"/>
  <c r="B44" i="229"/>
  <c r="B46" i="212"/>
  <c r="B47" i="201"/>
  <c r="B47" i="217"/>
  <c r="B51" i="187"/>
  <c r="B51" i="226"/>
  <c r="B50" i="170"/>
  <c r="B38" i="228"/>
  <c r="B34" i="204"/>
  <c r="B37" i="206"/>
  <c r="B40" i="233"/>
  <c r="B40" i="174"/>
  <c r="B34" i="205"/>
  <c r="B46" i="178"/>
  <c r="B45" i="233"/>
  <c r="B42" i="122"/>
  <c r="B46" i="220"/>
  <c r="B40" i="240"/>
  <c r="B46" i="229"/>
  <c r="B35" i="238"/>
  <c r="B41" i="212"/>
  <c r="B51" i="179"/>
  <c r="B50" i="240"/>
  <c r="B34" i="230"/>
  <c r="B26" i="203"/>
  <c r="B31" i="200"/>
  <c r="B40" i="241"/>
  <c r="B48" i="203"/>
  <c r="B45" i="202"/>
  <c r="B38" i="196"/>
  <c r="B35" i="168"/>
  <c r="B51" i="216"/>
  <c r="B25" i="238"/>
  <c r="B51" i="191"/>
  <c r="B34" i="201"/>
  <c r="B35" i="236"/>
  <c r="B38" i="172"/>
  <c r="B38" i="199"/>
  <c r="B28" i="196"/>
  <c r="B32" i="207"/>
  <c r="B35" i="241"/>
  <c r="B42" i="219"/>
  <c r="B24" i="217"/>
  <c r="B38" i="202"/>
  <c r="B35" i="200"/>
  <c r="B25" i="217"/>
  <c r="B39" i="183"/>
  <c r="B44" i="209"/>
  <c r="B32" i="182"/>
  <c r="B50" i="197"/>
  <c r="B32" i="194"/>
  <c r="B46" i="203"/>
  <c r="B47" i="187"/>
  <c r="B43" i="202"/>
  <c r="B41" i="171"/>
  <c r="B43" i="203"/>
  <c r="B34" i="210"/>
  <c r="B31" i="209"/>
  <c r="B46" i="232"/>
  <c r="B47" i="188"/>
  <c r="B27" i="225"/>
  <c r="B47" i="206"/>
  <c r="B39" i="164"/>
  <c r="B27" i="169"/>
  <c r="B47" i="239"/>
  <c r="B33" i="204"/>
  <c r="B33" i="237"/>
  <c r="B33" i="216"/>
  <c r="B30" i="205"/>
  <c r="B31" i="193"/>
  <c r="B33" i="214"/>
  <c r="B39" i="230"/>
  <c r="B26" i="226"/>
  <c r="B27" i="216"/>
  <c r="B35" i="231"/>
  <c r="B49" i="225"/>
  <c r="B50" i="162"/>
  <c r="B30" i="228"/>
  <c r="B51" i="235"/>
  <c r="B25" i="212"/>
  <c r="B43" i="236"/>
  <c r="B35" i="234"/>
  <c r="B44" i="238"/>
  <c r="B31" i="194"/>
  <c r="B50" i="172"/>
  <c r="B39" i="231"/>
  <c r="B25" i="201"/>
  <c r="B46" i="216"/>
  <c r="B30" i="204"/>
  <c r="B43" i="221"/>
  <c r="B49" i="204"/>
  <c r="B24" i="215"/>
  <c r="B41" i="172"/>
  <c r="B35" i="204"/>
  <c r="B37" i="194"/>
  <c r="B41" i="197"/>
  <c r="B41" i="217"/>
  <c r="B31" i="169"/>
  <c r="B49" i="189"/>
  <c r="B29" i="203"/>
  <c r="B24" i="233"/>
  <c r="B31" i="241"/>
  <c r="B41" i="185"/>
  <c r="B49" i="186"/>
  <c r="B42" i="218"/>
  <c r="B51" i="183"/>
  <c r="B49" i="227"/>
  <c r="B26" i="215"/>
  <c r="B41" i="216"/>
  <c r="B46" i="217"/>
  <c r="B31" i="219"/>
  <c r="B32" i="224"/>
  <c r="B25" i="226"/>
  <c r="B51" i="212"/>
  <c r="B27" i="217"/>
  <c r="B45" i="168"/>
  <c r="B41" i="226"/>
  <c r="B32" i="204"/>
  <c r="B26" i="233"/>
  <c r="B23" i="207"/>
  <c r="B49" i="193"/>
  <c r="B33" i="195"/>
  <c r="B29" i="216"/>
  <c r="B28" i="222"/>
  <c r="B50" i="165"/>
  <c r="B46" i="240"/>
  <c r="B46" i="182"/>
  <c r="B49" i="207"/>
  <c r="B39" i="224"/>
  <c r="B37" i="164"/>
  <c r="B28" i="202"/>
  <c r="B28" i="200"/>
  <c r="B46" i="210"/>
  <c r="B46" i="190"/>
  <c r="B36" i="165"/>
  <c r="B36" i="194"/>
  <c r="B32" i="230"/>
  <c r="B48" i="172"/>
  <c r="B48" i="164"/>
  <c r="B23" i="228"/>
  <c r="B41" i="192"/>
  <c r="B30" i="208"/>
  <c r="B26" i="217"/>
  <c r="B43" i="223"/>
  <c r="B41" i="169"/>
  <c r="B38" i="183"/>
  <c r="B42" i="167"/>
  <c r="B32" i="171"/>
  <c r="B48" i="237"/>
  <c r="B37" i="208"/>
  <c r="B24" i="208"/>
  <c r="B31" i="233"/>
  <c r="B43" i="205"/>
  <c r="B33" i="184"/>
  <c r="B30" i="217"/>
  <c r="B32" i="162"/>
  <c r="B31" i="221"/>
  <c r="B24" i="214"/>
  <c r="B42" i="190"/>
  <c r="B26" i="214"/>
  <c r="B45" i="222"/>
  <c r="B42" i="215"/>
  <c r="B30" i="172"/>
  <c r="B41" i="194"/>
  <c r="B34" i="211"/>
  <c r="B28" i="219"/>
  <c r="B26" i="238"/>
  <c r="B29" i="223"/>
  <c r="B27" i="224"/>
  <c r="B28" i="212"/>
  <c r="B45" i="205"/>
  <c r="B24" i="203"/>
  <c r="B48" i="182"/>
  <c r="B44" i="176"/>
  <c r="B49" i="179"/>
  <c r="B31" i="202"/>
  <c r="B39" i="171"/>
  <c r="B34" i="206"/>
  <c r="B45" i="237"/>
  <c r="B43" i="213"/>
  <c r="B41" i="180"/>
  <c r="B34" i="199"/>
  <c r="B42" i="217"/>
  <c r="B40" i="173"/>
  <c r="B30" i="237"/>
  <c r="B47" i="122"/>
  <c r="B49" i="222"/>
  <c r="B43" i="219"/>
  <c r="B36" i="220"/>
  <c r="B49" i="231"/>
  <c r="B37" i="184"/>
  <c r="B41" i="236"/>
  <c r="B24" i="239"/>
  <c r="B45" i="167"/>
  <c r="B26" i="206"/>
  <c r="B44" i="163"/>
  <c r="B46" i="196"/>
  <c r="B48" i="175"/>
  <c r="B43" i="122"/>
  <c r="B45" i="211"/>
  <c r="B41" i="183"/>
  <c r="B44" i="216"/>
  <c r="B50" i="202"/>
  <c r="B40" i="176"/>
  <c r="B43" i="184"/>
  <c r="B46" i="166"/>
  <c r="B49" i="212"/>
  <c r="B31" i="187"/>
  <c r="B46" i="215"/>
  <c r="B43" i="191"/>
  <c r="B48" i="200"/>
  <c r="B24" i="199"/>
  <c r="B48" i="183"/>
  <c r="B49" i="176"/>
  <c r="B33" i="211"/>
  <c r="B45" i="176"/>
  <c r="B50" i="231"/>
  <c r="B39" i="239"/>
  <c r="B49" i="206"/>
  <c r="B30" i="201"/>
  <c r="B25" i="228"/>
  <c r="B45" i="238"/>
  <c r="B33" i="162"/>
  <c r="B45" i="232"/>
  <c r="B39" i="195"/>
  <c r="B49" i="229"/>
  <c r="B40" i="208"/>
  <c r="B47" i="205"/>
  <c r="B36" i="188"/>
  <c r="B44" i="223"/>
  <c r="B36" i="122"/>
  <c r="B48" i="190"/>
  <c r="B41" i="239"/>
  <c r="B39" i="173"/>
  <c r="B23" i="200"/>
  <c r="B47" i="189"/>
  <c r="B45" i="215"/>
  <c r="B27" i="219"/>
  <c r="B45" i="208"/>
  <c r="B43" i="162"/>
  <c r="B33" i="231"/>
  <c r="B32" i="213"/>
  <c r="B42" i="162"/>
  <c r="B51" i="190"/>
  <c r="B40" i="175"/>
  <c r="B35" i="190"/>
  <c r="B51" i="215"/>
  <c r="B44" i="230"/>
  <c r="B32" i="163"/>
  <c r="B37" i="221"/>
  <c r="B39" i="172"/>
  <c r="B44" i="196"/>
  <c r="B42" i="210"/>
  <c r="B43" i="222"/>
  <c r="B48" i="227"/>
  <c r="B41" i="237"/>
  <c r="B40" i="237"/>
  <c r="B24" i="236"/>
  <c r="B36" i="241"/>
  <c r="B23" i="211"/>
  <c r="B42" i="223"/>
  <c r="B44" i="237"/>
  <c r="B28" i="228"/>
  <c r="B48" i="201"/>
  <c r="B41" i="206"/>
  <c r="B48" i="229"/>
  <c r="B43" i="238"/>
  <c r="B50" i="188"/>
  <c r="B34" i="183"/>
  <c r="B38" i="193"/>
  <c r="B26" i="201"/>
  <c r="B39" i="166"/>
  <c r="B48" i="185"/>
  <c r="B39" i="204"/>
  <c r="B28" i="241"/>
  <c r="B49" i="211"/>
  <c r="B26" i="199"/>
  <c r="B23" i="212"/>
  <c r="B29" i="240"/>
  <c r="B41" i="170"/>
  <c r="B40" i="210"/>
  <c r="B28" i="235"/>
  <c r="B32" i="222"/>
  <c r="B44" i="181"/>
  <c r="B43" i="207"/>
  <c r="B36" i="231"/>
  <c r="B48" i="205"/>
  <c r="B47" i="233"/>
  <c r="B23" i="199"/>
  <c r="B40" i="222"/>
  <c r="B49" i="223"/>
  <c r="B37" i="215"/>
  <c r="B50" i="210"/>
  <c r="B35" i="209"/>
  <c r="B38" i="174"/>
  <c r="B36" i="193"/>
  <c r="B37" i="187"/>
  <c r="B25" i="222"/>
  <c r="B51" i="168"/>
  <c r="B26" i="234"/>
  <c r="B49" i="241"/>
  <c r="B50" i="203"/>
  <c r="B51" i="228"/>
  <c r="B33" i="229"/>
  <c r="B51" i="209"/>
  <c r="B29" i="171"/>
  <c r="B50" i="169"/>
  <c r="B44" i="195"/>
  <c r="B40" i="217"/>
  <c r="B29" i="208"/>
  <c r="B23" i="215"/>
  <c r="B38" i="210"/>
  <c r="B47" i="228"/>
  <c r="B37" i="227"/>
  <c r="B48" i="231"/>
  <c r="B32" i="191"/>
  <c r="B50" i="185"/>
  <c r="B42" i="182"/>
  <c r="B45" i="193"/>
  <c r="B41" i="231"/>
  <c r="B45" i="213"/>
  <c r="B49" i="196"/>
  <c r="B46" i="122"/>
  <c r="B33" i="239"/>
  <c r="B28" i="209"/>
  <c r="B37" i="224"/>
  <c r="B39" i="199"/>
  <c r="B51" i="201"/>
  <c r="B46" i="235"/>
  <c r="B43" i="197"/>
  <c r="B45" i="219"/>
  <c r="B42" i="169"/>
  <c r="B38" i="218"/>
  <c r="B43" i="178"/>
  <c r="B32" i="237"/>
  <c r="B30" i="216"/>
  <c r="B43" i="220"/>
  <c r="B49" i="234"/>
  <c r="B49" i="236"/>
  <c r="B50" i="180"/>
  <c r="B28" i="226"/>
  <c r="B30" i="165"/>
  <c r="B47" i="199"/>
  <c r="B30" i="197"/>
  <c r="B25" i="204"/>
  <c r="B33" i="238"/>
  <c r="B37" i="216"/>
  <c r="B49" i="165"/>
  <c r="B39" i="185"/>
  <c r="B46" i="207"/>
  <c r="B33" i="227"/>
  <c r="B34" i="173"/>
  <c r="B38" i="169"/>
  <c r="B37" i="202"/>
  <c r="B33" i="218"/>
  <c r="B26" i="202"/>
  <c r="B42" i="200"/>
  <c r="B31" i="227"/>
  <c r="B46" i="200"/>
  <c r="B40" i="234"/>
  <c r="B32" i="226"/>
  <c r="B40" i="184"/>
  <c r="B48" i="239"/>
  <c r="B33" i="228"/>
  <c r="B47" i="196"/>
  <c r="B49" i="228"/>
  <c r="B29" i="210"/>
  <c r="B43" i="189"/>
  <c r="B41" i="165"/>
  <c r="B37" i="207"/>
  <c r="B35" i="208"/>
  <c r="B45" i="214"/>
  <c r="B25" i="200"/>
  <c r="B51" i="233"/>
  <c r="B41" i="177"/>
  <c r="B35" i="230"/>
  <c r="B42" i="199"/>
  <c r="B39" i="174"/>
  <c r="B48" i="212"/>
  <c r="B34" i="182"/>
  <c r="B31" i="230"/>
  <c r="B45" i="189"/>
  <c r="B40" i="223"/>
  <c r="B37" i="174"/>
  <c r="B35" i="187"/>
  <c r="B47" i="207"/>
  <c r="B38" i="240"/>
  <c r="B39" i="201"/>
  <c r="B37" i="182"/>
  <c r="B27" i="183"/>
  <c r="B38" i="219"/>
  <c r="B45" i="227"/>
  <c r="B24" i="225"/>
  <c r="B42" i="166"/>
  <c r="B33" i="122"/>
  <c r="B44" i="169"/>
  <c r="B47" i="184"/>
  <c r="B48" i="215"/>
  <c r="B36" i="163"/>
  <c r="B44" i="212"/>
  <c r="B39" i="240"/>
  <c r="B42" i="206"/>
  <c r="B36" i="166"/>
  <c r="B35" i="206"/>
  <c r="B51" i="122"/>
  <c r="B28" i="216"/>
  <c r="B42" i="207"/>
  <c r="B32" i="211"/>
  <c r="B41" i="200"/>
  <c r="B50" i="174"/>
  <c r="B28" i="220"/>
  <c r="B37" i="195"/>
  <c r="B33" i="174"/>
  <c r="B51" i="194"/>
  <c r="B49" i="235"/>
  <c r="B50" i="176"/>
  <c r="B38" i="165"/>
  <c r="B50" i="201"/>
  <c r="B32" i="168"/>
  <c r="B37" i="167"/>
  <c r="B40" i="180"/>
  <c r="B32" i="172"/>
  <c r="B46" i="175"/>
  <c r="B46" i="195"/>
  <c r="B47" i="192"/>
  <c r="B47" i="209"/>
  <c r="B48" i="191"/>
  <c r="B51" i="229"/>
  <c r="B34" i="189"/>
  <c r="B45" i="236"/>
  <c r="B34" i="190"/>
  <c r="B46" i="233"/>
  <c r="B30" i="171"/>
  <c r="B48" i="188"/>
  <c r="B34" i="234"/>
  <c r="B44" i="177"/>
  <c r="B40" i="163"/>
  <c r="B36" i="190"/>
  <c r="B24" i="206"/>
  <c r="B46" i="183"/>
  <c r="B36" i="230"/>
  <c r="B47" i="226"/>
  <c r="B33" i="202"/>
  <c r="B29" i="166"/>
  <c r="B43" i="163"/>
  <c r="B42" i="230"/>
  <c r="B30" i="199"/>
  <c r="B36" i="164"/>
  <c r="B25" i="220"/>
  <c r="B33" i="224"/>
  <c r="B49" i="168"/>
  <c r="B24" i="228"/>
  <c r="B36" i="240"/>
  <c r="B45" i="217"/>
  <c r="B39" i="196"/>
  <c r="B42" i="229"/>
  <c r="B38" i="184"/>
  <c r="B49" i="216"/>
  <c r="B33" i="212"/>
  <c r="B38" i="216"/>
  <c r="B43" i="208"/>
  <c r="B38" i="209"/>
  <c r="B32" i="203"/>
  <c r="B50" i="219"/>
  <c r="B33" i="197"/>
  <c r="B42" i="176"/>
  <c r="B49" i="200"/>
  <c r="B50" i="216"/>
  <c r="B45" i="173"/>
  <c r="B25" i="214"/>
  <c r="B37" i="186"/>
  <c r="B29" i="204"/>
  <c r="B48" i="226"/>
  <c r="B37" i="231"/>
  <c r="B41" i="191"/>
  <c r="B39" i="225"/>
  <c r="B31" i="179"/>
  <c r="B25" i="240"/>
  <c r="B37" i="217"/>
  <c r="B28" i="230"/>
  <c r="B47" i="169"/>
  <c r="B35" i="232"/>
  <c r="B23" i="225"/>
  <c r="B31" i="197"/>
  <c r="B44" i="240"/>
  <c r="B33" i="172"/>
  <c r="B49" i="185"/>
  <c r="B35" i="226"/>
  <c r="B25" i="203"/>
  <c r="B43" i="235"/>
  <c r="B34" i="221"/>
  <c r="B40" i="172"/>
  <c r="B45" i="185"/>
  <c r="B46" i="224"/>
  <c r="B36" i="227"/>
  <c r="B44" i="172"/>
  <c r="B24" i="237"/>
  <c r="B28" i="233"/>
  <c r="B45" i="174"/>
  <c r="B37" i="200"/>
  <c r="B51" i="223"/>
  <c r="B44" i="233"/>
  <c r="B43" i="229"/>
  <c r="B49" i="169"/>
  <c r="B43" i="182"/>
  <c r="B29" i="194"/>
  <c r="B35" i="169"/>
  <c r="B41" i="196"/>
  <c r="B38" i="189"/>
  <c r="B44" i="171"/>
  <c r="B43" i="173"/>
  <c r="B50" i="168"/>
  <c r="B39" i="226"/>
  <c r="B27" i="233"/>
  <c r="B27" i="200"/>
  <c r="B50" i="228"/>
  <c r="B39" i="237"/>
  <c r="B48" i="236"/>
  <c r="B30" i="222"/>
  <c r="B46" i="163"/>
  <c r="B44" i="199"/>
  <c r="B45" i="188"/>
  <c r="B37" i="234"/>
  <c r="B36" i="182"/>
  <c r="B24" i="207"/>
  <c r="B42" i="192"/>
  <c r="B25" i="231"/>
  <c r="B33" i="189"/>
  <c r="B29" i="241"/>
  <c r="B41" i="213"/>
  <c r="B43" i="237"/>
  <c r="B30" i="227"/>
  <c r="B45" i="163"/>
  <c r="B46" i="241"/>
  <c r="B29" i="220"/>
  <c r="B30" i="211"/>
  <c r="B31" i="239"/>
  <c r="B39" i="221"/>
  <c r="B29" i="238"/>
  <c r="B45" i="181"/>
  <c r="B38" i="200"/>
  <c r="B26" i="218"/>
  <c r="B50" i="212"/>
  <c r="B49" i="182"/>
  <c r="B39" i="163"/>
  <c r="B50" i="226"/>
  <c r="B34" i="200"/>
  <c r="B23" i="206"/>
  <c r="B36" i="171"/>
  <c r="B48" i="230"/>
  <c r="B49" i="122"/>
  <c r="B51" i="239"/>
  <c r="B33" i="236"/>
  <c r="B50" i="221"/>
  <c r="B46" i="162"/>
  <c r="B37" i="122"/>
  <c r="B37" i="176"/>
  <c r="B41" i="240"/>
  <c r="B42" i="195"/>
  <c r="B38" i="227"/>
  <c r="B50" i="179"/>
  <c r="B44" i="241"/>
  <c r="B45" i="229"/>
  <c r="B28" i="240"/>
  <c r="B47" i="168"/>
  <c r="B33" i="173"/>
  <c r="B38" i="190"/>
  <c r="B47" i="235"/>
  <c r="B35" i="184"/>
  <c r="B47" i="214"/>
  <c r="B37" i="240"/>
  <c r="B33" i="206"/>
  <c r="B36" i="234"/>
  <c r="B44" i="201"/>
  <c r="B49" i="191"/>
  <c r="B40" i="199"/>
  <c r="B39" i="194"/>
  <c r="B26" i="213"/>
  <c r="B51" i="170"/>
  <c r="B51" i="166"/>
  <c r="B28" i="217"/>
  <c r="B45" i="190"/>
  <c r="B41" i="174"/>
  <c r="B27" i="214"/>
  <c r="B31" i="171"/>
  <c r="B30" i="215"/>
  <c r="B45" i="203"/>
  <c r="B34" i="217"/>
  <c r="B30" i="233"/>
  <c r="B23" i="234"/>
  <c r="B23" i="218"/>
  <c r="B43" i="231"/>
  <c r="B40" i="201"/>
  <c r="B48" i="225"/>
  <c r="B31" i="205"/>
  <c r="B44" i="187"/>
  <c r="B46" i="173"/>
  <c r="B26" i="230"/>
  <c r="B23" i="213"/>
  <c r="B47" i="225"/>
  <c r="B39" i="197"/>
  <c r="B50" i="178"/>
  <c r="B29" i="195"/>
  <c r="B34" i="236"/>
  <c r="B49" i="215"/>
  <c r="B34" i="207"/>
  <c r="B40" i="215"/>
  <c r="B35" i="221"/>
  <c r="B36" i="208"/>
  <c r="B30" i="220"/>
  <c r="B29" i="209"/>
  <c r="B29" i="202"/>
  <c r="B43" i="204"/>
  <c r="B23" i="227"/>
  <c r="B51" i="230"/>
  <c r="B25" i="233"/>
  <c r="B47" i="223"/>
  <c r="B29" i="215"/>
  <c r="B32" i="197"/>
  <c r="B39" i="178"/>
  <c r="B40" i="164"/>
  <c r="B23" i="230"/>
  <c r="B45" i="195"/>
  <c r="B42" i="213"/>
  <c r="B31" i="220"/>
  <c r="B33" i="205"/>
  <c r="B49" i="239"/>
  <c r="B46" i="227"/>
  <c r="B29" i="218"/>
  <c r="B26" i="237"/>
  <c r="B38" i="229"/>
  <c r="B46" i="208"/>
  <c r="B39" i="191"/>
  <c r="B41" i="207"/>
  <c r="B46" i="214"/>
  <c r="B28" i="238"/>
  <c r="B43" i="239"/>
  <c r="B30" i="225"/>
  <c r="B41" i="228"/>
  <c r="B36" i="200"/>
  <c r="B40" i="227"/>
  <c r="B51" i="184"/>
  <c r="B27" i="227"/>
  <c r="B38" i="176"/>
  <c r="B45" i="235"/>
  <c r="B43" i="230"/>
  <c r="B31" i="213"/>
  <c r="B25" i="208"/>
  <c r="B38" i="197"/>
  <c r="B44" i="208"/>
  <c r="B48" i="214"/>
  <c r="B26" i="231"/>
  <c r="B48" i="179"/>
  <c r="B43" i="206"/>
  <c r="B34" i="228"/>
  <c r="B35" i="172"/>
  <c r="B50" i="171"/>
  <c r="B38" i="207"/>
  <c r="B30" i="213"/>
  <c r="B47" i="191"/>
  <c r="B44" i="210"/>
  <c r="B40" i="177"/>
  <c r="B46" i="174"/>
  <c r="B51" i="192"/>
  <c r="B47" i="234"/>
  <c r="B32" i="227"/>
  <c r="B35" i="224"/>
  <c r="B23" i="222"/>
  <c r="B51" i="224"/>
  <c r="B29" i="237"/>
  <c r="B48" i="199"/>
  <c r="B33" i="163"/>
  <c r="B49" i="233"/>
  <c r="B32" i="233"/>
  <c r="B41" i="229"/>
  <c r="B45" i="122"/>
  <c r="B41" i="184"/>
  <c r="B44" i="180"/>
  <c r="B46" i="228"/>
  <c r="B48" i="195"/>
  <c r="B44" i="200"/>
  <c r="B48" i="220"/>
  <c r="B36" i="213"/>
  <c r="B37" i="162"/>
  <c r="B35" i="215"/>
  <c r="B28" i="214"/>
  <c r="B34" i="237"/>
  <c r="B42" i="193"/>
  <c r="B39" i="217"/>
  <c r="B32" i="169"/>
  <c r="B37" i="241"/>
  <c r="B37" i="225"/>
  <c r="B32" i="183"/>
  <c r="B38" i="167"/>
  <c r="B42" i="165"/>
  <c r="B29" i="225"/>
  <c r="B39" i="205"/>
  <c r="B26" i="232"/>
  <c r="B39" i="122"/>
  <c r="B28" i="232"/>
  <c r="B42" i="187"/>
  <c r="B51" i="178"/>
  <c r="B32" i="238"/>
  <c r="B39" i="187"/>
  <c r="B33" i="167"/>
  <c r="B37" i="177"/>
  <c r="B36" i="236"/>
  <c r="B37" i="212"/>
  <c r="B39" i="202"/>
  <c r="B27" i="230"/>
  <c r="B42" i="185"/>
  <c r="B45" i="241"/>
  <c r="B33" i="230"/>
  <c r="B23" i="233"/>
  <c r="B43" i="234"/>
  <c r="B48" i="177"/>
  <c r="B34" i="168"/>
  <c r="B49" i="217"/>
  <c r="B37" i="222"/>
  <c r="B23" i="209"/>
  <c r="B49" i="174"/>
  <c r="B29" i="200"/>
  <c r="B44" i="236"/>
  <c r="B35" i="223"/>
  <c r="B27" i="172"/>
  <c r="B41" i="195"/>
  <c r="B42" i="211"/>
  <c r="B32" i="212"/>
  <c r="B33" i="232"/>
  <c r="B39" i="179"/>
  <c r="B43" i="226"/>
  <c r="B25" i="202"/>
  <c r="B41" i="234"/>
  <c r="B25" i="211"/>
  <c r="B26" i="209"/>
  <c r="B49" i="195"/>
  <c r="B27" i="241"/>
  <c r="B49" i="238"/>
  <c r="B49" i="210"/>
  <c r="B43" i="185"/>
  <c r="B41" i="188"/>
  <c r="B32" i="195"/>
  <c r="B50" i="209"/>
  <c r="B47" i="197"/>
  <c r="B32" i="241"/>
  <c r="B24" i="202"/>
  <c r="B48" i="207"/>
  <c r="B42" i="180"/>
  <c r="B38" i="226"/>
  <c r="B37" i="238"/>
  <c r="B31" i="232"/>
  <c r="B38" i="178"/>
  <c r="B30" i="203"/>
  <c r="B24" i="238"/>
  <c r="B51" i="202"/>
  <c r="B45" i="199"/>
  <c r="B38" i="234"/>
  <c r="B37" i="232"/>
  <c r="B36" i="201"/>
  <c r="B35" i="205"/>
  <c r="B50" i="215"/>
  <c r="B44" i="192"/>
  <c r="B30" i="226"/>
  <c r="B34" i="219"/>
  <c r="B24" i="227"/>
  <c r="B32" i="179"/>
  <c r="B42" i="234"/>
  <c r="B36" i="167"/>
  <c r="B50" i="184"/>
  <c r="B46" i="202"/>
  <c r="B24" i="222"/>
  <c r="B48" i="174"/>
  <c r="B43" i="171"/>
  <c r="B24" i="218"/>
  <c r="B26" i="239"/>
  <c r="B24" i="226"/>
  <c r="B42" i="241"/>
  <c r="B38" i="187"/>
  <c r="B35" i="165"/>
  <c r="B44" i="190"/>
  <c r="B42" i="226"/>
  <c r="B51" i="225"/>
  <c r="B23" i="232"/>
  <c r="B44" i="203"/>
  <c r="B32" i="196"/>
  <c r="B46" i="225"/>
  <c r="B45" i="187"/>
  <c r="B36" i="210"/>
  <c r="B36" i="177"/>
  <c r="B45" i="178"/>
  <c r="B49" i="178"/>
  <c r="B44" i="182"/>
  <c r="B30" i="230"/>
  <c r="B29" i="228"/>
  <c r="B48" i="184"/>
  <c r="B43" i="210"/>
  <c r="B46" i="238"/>
  <c r="B43" i="211"/>
  <c r="B38" i="220"/>
  <c r="B44" i="222"/>
  <c r="B29" i="214"/>
  <c r="B50" i="241"/>
  <c r="B44" i="227"/>
  <c r="B42" i="227"/>
  <c r="B32" i="239"/>
  <c r="B32" i="232"/>
  <c r="B28" i="183"/>
  <c r="B38" i="214"/>
  <c r="B46" i="184"/>
  <c r="B34" i="172"/>
  <c r="B27" i="211"/>
  <c r="B25" i="205"/>
  <c r="B40" i="236"/>
  <c r="B46" i="186"/>
  <c r="B47" i="163"/>
  <c r="B50" i="199"/>
  <c r="B41" i="219"/>
  <c r="B27" i="228"/>
  <c r="B34" i="163"/>
  <c r="B29" i="236"/>
  <c r="B30" i="206"/>
  <c r="B32" i="234"/>
  <c r="B36" i="196"/>
  <c r="B49" i="177"/>
  <c r="B40" i="202"/>
  <c r="B48" i="219"/>
  <c r="B40" i="182"/>
  <c r="B39" i="213"/>
  <c r="B51" i="220"/>
  <c r="B37" i="191"/>
  <c r="B47" i="215"/>
  <c r="B45" i="234"/>
  <c r="B39" i="208"/>
  <c r="B27" i="205"/>
  <c r="B45" i="175"/>
  <c r="B43" i="216"/>
  <c r="B42" i="184"/>
  <c r="B40" i="207"/>
  <c r="B48" i="240"/>
  <c r="B30" i="235"/>
  <c r="B49" i="170"/>
  <c r="B35" i="225"/>
  <c r="B38" i="231"/>
  <c r="B33" i="215"/>
  <c r="B50" i="200"/>
  <c r="B25" i="206"/>
  <c r="B37" i="170"/>
  <c r="B49" i="167"/>
  <c r="B42" i="224"/>
  <c r="B51" i="197"/>
  <c r="B23" i="224"/>
  <c r="B44" i="183"/>
  <c r="B32" i="201"/>
  <c r="B45" i="183"/>
  <c r="B29" i="213"/>
  <c r="B31" i="122"/>
  <c r="B48" i="187"/>
  <c r="B38" i="166"/>
  <c r="B30" i="167"/>
  <c r="B33" i="182"/>
  <c r="B34" i="184"/>
  <c r="B26" i="211"/>
  <c r="B42" i="197"/>
  <c r="B34" i="187"/>
  <c r="B34" i="203"/>
  <c r="B48" i="234"/>
  <c r="B33" i="222"/>
  <c r="B47" i="172"/>
  <c r="B24" i="200"/>
  <c r="B40" i="193"/>
  <c r="B36" i="209"/>
  <c r="B34" i="227"/>
  <c r="B46" i="201"/>
  <c r="B37" i="226"/>
  <c r="B44" i="225"/>
  <c r="B47" i="175"/>
  <c r="B35" i="171"/>
  <c r="B32" i="217"/>
  <c r="B36" i="226"/>
  <c r="B50" i="211"/>
  <c r="B31" i="165"/>
  <c r="B42" i="173"/>
  <c r="B50" i="182"/>
  <c r="B34" i="197"/>
  <c r="B30" i="238"/>
  <c r="B37" i="239"/>
  <c r="B38" i="170"/>
  <c r="B23" i="236"/>
  <c r="B30" i="168"/>
  <c r="B42" i="239"/>
  <c r="B47" i="167"/>
  <c r="B37" i="189"/>
  <c r="B23" i="223"/>
  <c r="B31" i="229"/>
  <c r="B45" i="165"/>
  <c r="B31" i="207"/>
  <c r="B29" i="231"/>
  <c r="B27" i="196"/>
  <c r="B28" i="206"/>
  <c r="B31" i="162"/>
  <c r="B31" i="214"/>
  <c r="B43" i="170"/>
  <c r="B49" i="188"/>
  <c r="B50" i="225"/>
  <c r="B39" i="232"/>
  <c r="B29" i="170"/>
  <c r="B47" i="202"/>
  <c r="B35" i="166"/>
  <c r="B32" i="223"/>
  <c r="B48" i="167"/>
  <c r="B46" i="176"/>
  <c r="B29" i="201"/>
  <c r="B25" i="218"/>
  <c r="B50" i="183"/>
  <c r="B44" i="191"/>
  <c r="B38" i="188"/>
  <c r="B35" i="195"/>
  <c r="B30" i="232"/>
  <c r="B33" i="217"/>
  <c r="B48" i="122"/>
  <c r="B25" i="207"/>
  <c r="B35" i="185"/>
  <c r="B34" i="215"/>
  <c r="B39" i="236"/>
  <c r="B30" i="218"/>
  <c r="B41" i="223"/>
  <c r="B42" i="191"/>
  <c r="B44" i="165"/>
  <c r="B45" i="210"/>
  <c r="B43" i="228"/>
  <c r="B40" i="220"/>
  <c r="B33" i="194"/>
  <c r="B23" i="221"/>
  <c r="B51" i="173"/>
  <c r="B24" i="232"/>
  <c r="B28" i="231"/>
  <c r="B47" i="166"/>
  <c r="B34" i="179"/>
  <c r="B32" i="210"/>
  <c r="B50" i="175"/>
  <c r="B41" i="205"/>
  <c r="B40" i="216"/>
  <c r="B37" i="218"/>
  <c r="B50" i="207"/>
  <c r="B38" i="212"/>
  <c r="B47" i="174"/>
  <c r="B40" i="203"/>
  <c r="B40" i="212"/>
  <c r="B36" i="162"/>
  <c r="B43" i="164"/>
  <c r="B43" i="168"/>
  <c r="B29" i="226"/>
  <c r="B33" i="200"/>
  <c r="B27" i="239"/>
  <c r="B51" i="165"/>
  <c r="B46" i="226"/>
  <c r="B48" i="208"/>
  <c r="B24" i="235"/>
  <c r="B41" i="233"/>
  <c r="B34" i="193"/>
  <c r="B35" i="193"/>
  <c r="B36" i="233"/>
  <c r="B36" i="203"/>
  <c r="B43" i="165"/>
  <c r="B48" i="162"/>
  <c r="B34" i="171"/>
  <c r="B49" i="201"/>
  <c r="B42" i="174"/>
  <c r="B31" i="208"/>
  <c r="B51" i="171"/>
  <c r="B44" i="215"/>
  <c r="B45" i="209"/>
  <c r="B29" i="184"/>
  <c r="B40" i="122"/>
  <c r="B31" i="215"/>
  <c r="B30" i="196"/>
  <c r="B27" i="221"/>
  <c r="B41" i="187"/>
  <c r="B49" i="237"/>
  <c r="B47" i="177"/>
  <c r="B35" i="196"/>
  <c r="B30" i="219"/>
  <c r="B44" i="213"/>
  <c r="B27" i="208"/>
  <c r="B37" i="205"/>
  <c r="B31" i="210"/>
  <c r="B48" i="186"/>
  <c r="B30" i="183"/>
  <c r="B38" i="223"/>
  <c r="B34" i="170"/>
  <c r="B31" i="237"/>
  <c r="B33" i="166"/>
  <c r="B45" i="172"/>
  <c r="B44" i="211"/>
  <c r="B37" i="219"/>
  <c r="B47" i="176"/>
  <c r="B47" i="171"/>
  <c r="B24" i="230"/>
  <c r="B31" i="222"/>
  <c r="B31" i="188"/>
  <c r="B41" i="189"/>
  <c r="B38" i="217"/>
  <c r="B51" i="211"/>
  <c r="B47" i="208"/>
  <c r="B39" i="180"/>
  <c r="B24" i="223"/>
  <c r="B34" i="238"/>
  <c r="B38" i="204"/>
  <c r="B25" i="216"/>
  <c r="B23" i="235"/>
  <c r="B33" i="221"/>
  <c r="B42" i="177"/>
  <c r="B51" i="206"/>
  <c r="B41" i="227"/>
  <c r="B45" i="192"/>
  <c r="B49" i="214"/>
  <c r="B34" i="194"/>
  <c r="B44" i="226"/>
  <c r="B26" i="235"/>
  <c r="B39" i="168"/>
  <c r="B33" i="213"/>
  <c r="B27" i="218"/>
  <c r="B46" i="231"/>
  <c r="B37" i="172"/>
  <c r="B35" i="197"/>
  <c r="B41" i="201"/>
  <c r="B30" i="223"/>
  <c r="B45" i="200"/>
  <c r="B23" i="214"/>
  <c r="B31" i="236"/>
  <c r="B48" i="206"/>
  <c r="B46" i="164"/>
  <c r="B50" i="167"/>
  <c r="B40" i="218"/>
  <c r="B36" i="224"/>
  <c r="B33" i="188"/>
  <c r="B27" i="215"/>
  <c r="B40" i="183"/>
  <c r="B32" i="214"/>
  <c r="B30" i="212"/>
  <c r="B25" i="225"/>
  <c r="B38" i="122"/>
  <c r="B39" i="167"/>
  <c r="B46" i="219"/>
  <c r="B44" i="220"/>
  <c r="B29" i="219"/>
  <c r="B38" i="201"/>
  <c r="B47" i="186"/>
  <c r="B32" i="218"/>
  <c r="B50" i="196"/>
  <c r="B39" i="200"/>
  <c r="B43" i="183"/>
  <c r="B27" i="202"/>
  <c r="B39" i="241"/>
  <c r="B27" i="213"/>
  <c r="B30" i="236"/>
  <c r="B43" i="180"/>
  <c r="B34" i="162"/>
  <c r="B41" i="221"/>
  <c r="B30" i="169"/>
  <c r="B28" i="179"/>
  <c r="B38" i="233"/>
  <c r="B35" i="173"/>
  <c r="B51" i="167"/>
  <c r="B42" i="208"/>
  <c r="B25" i="230"/>
  <c r="B49" i="173"/>
  <c r="B30" i="241"/>
  <c r="B47" i="204"/>
  <c r="B45" i="179"/>
  <c r="B36" i="206"/>
  <c r="B44" i="167"/>
  <c r="B37" i="230"/>
  <c r="B32" i="165"/>
  <c r="B49" i="213"/>
  <c r="B49" i="199"/>
  <c r="B35" i="229"/>
  <c r="B47" i="238"/>
  <c r="B32" i="216"/>
  <c r="B39" i="211"/>
  <c r="B49" i="205"/>
  <c r="B45" i="170"/>
  <c r="B38" i="173"/>
  <c r="B45" i="186"/>
  <c r="B34" i="167"/>
  <c r="B49" i="180"/>
  <c r="B32" i="221"/>
  <c r="B26" i="224"/>
  <c r="B37" i="233"/>
  <c r="B35" i="212"/>
  <c r="B42" i="240"/>
  <c r="B30" i="209"/>
  <c r="B50" i="205"/>
  <c r="B35" i="213"/>
  <c r="B38" i="239"/>
  <c r="B32" i="235"/>
  <c r="B33" i="226"/>
  <c r="B28" i="201"/>
  <c r="B42" i="183"/>
  <c r="B34" i="202"/>
  <c r="B29" i="222"/>
  <c r="B41" i="173"/>
  <c r="B51" i="218"/>
  <c r="B36" i="232"/>
  <c r="B49" i="202"/>
  <c r="B48" i="218"/>
  <c r="B44" i="205"/>
  <c r="B43" i="188"/>
  <c r="B51" i="204"/>
  <c r="B26" i="241"/>
  <c r="B47" i="227"/>
  <c r="B25" i="209"/>
  <c r="B40" i="187"/>
  <c r="B31" i="228"/>
  <c r="B51" i="221"/>
  <c r="B41" i="241"/>
  <c r="B26" i="216"/>
  <c r="B45" i="221"/>
  <c r="B25" i="239"/>
  <c r="B23" i="204"/>
  <c r="B45" i="228"/>
  <c r="B43" i="225"/>
  <c r="B36" i="168"/>
  <c r="B39" i="209"/>
  <c r="B38" i="215"/>
  <c r="B48" i="202"/>
  <c r="B48" i="228"/>
  <c r="B50" i="217"/>
  <c r="B30" i="200"/>
  <c r="B49" i="209"/>
  <c r="B32" i="170"/>
  <c r="B33" i="223"/>
  <c r="B36" i="218"/>
  <c r="B43" i="181"/>
  <c r="B31" i="211"/>
  <c r="B43" i="233"/>
  <c r="B32" i="209"/>
  <c r="B26" i="210"/>
  <c r="B31" i="201"/>
  <c r="B46" i="204"/>
  <c r="B44" i="164"/>
  <c r="B38" i="221"/>
  <c r="B34" i="214"/>
  <c r="B39" i="176"/>
  <c r="B37" i="165"/>
  <c r="B34" i="208"/>
  <c r="B44" i="162"/>
  <c r="B31" i="240"/>
  <c r="B40" i="186"/>
  <c r="B47" i="185"/>
  <c r="B37" i="197"/>
  <c r="B38" i="180"/>
  <c r="B23" i="226"/>
  <c r="B33" i="233"/>
  <c r="B44" i="239"/>
  <c r="B48" i="178"/>
  <c r="B32" i="200"/>
  <c r="B38" i="232"/>
  <c r="B36" i="237"/>
  <c r="B41" i="164"/>
  <c r="B46" i="197"/>
  <c r="B40" i="166"/>
  <c r="B46" i="239"/>
  <c r="B29" i="234"/>
  <c r="B34" i="232"/>
  <c r="B27" i="201"/>
  <c r="B43" i="241"/>
  <c r="B48" i="192"/>
  <c r="B26" i="208"/>
  <c r="B44" i="218"/>
  <c r="B51" i="180"/>
  <c r="B46" i="179"/>
  <c r="B45" i="169"/>
  <c r="B28" i="208"/>
  <c r="B40" i="190"/>
  <c r="B47" i="236"/>
  <c r="B45" i="171"/>
  <c r="B47" i="211"/>
  <c r="B40" i="195"/>
  <c r="B48" i="209"/>
  <c r="B44" i="197"/>
  <c r="B48" i="210"/>
  <c r="B38" i="205"/>
  <c r="B44" i="234"/>
  <c r="B42" i="212"/>
  <c r="B27" i="209"/>
  <c r="B46" i="192"/>
  <c r="B35" i="237"/>
  <c r="B32" i="229"/>
  <c r="B42" i="203"/>
  <c r="B41" i="215"/>
  <c r="B40" i="165"/>
  <c r="B43" i="176"/>
  <c r="B44" i="186"/>
  <c r="B27" i="235"/>
  <c r="B33" i="220"/>
  <c r="B40" i="171"/>
  <c r="B51" i="176"/>
  <c r="B49" i="187"/>
  <c r="B39" i="186"/>
  <c r="B24" i="240"/>
  <c r="B39" i="206"/>
  <c r="B27" i="240"/>
  <c r="B40" i="239"/>
  <c r="B47" i="220"/>
  <c r="B27" i="206"/>
  <c r="B39" i="177"/>
  <c r="B51" i="217"/>
  <c r="B34" i="220"/>
  <c r="B35" i="207"/>
  <c r="B40" i="191"/>
  <c r="B32" i="206"/>
  <c r="B38" i="224"/>
  <c r="B51" i="200"/>
  <c r="B31" i="223"/>
  <c r="B46" i="187"/>
  <c r="B46" i="223"/>
  <c r="B37" i="214"/>
  <c r="B34" i="188"/>
  <c r="B33" i="170"/>
  <c r="B45" i="194"/>
  <c r="B40" i="194"/>
  <c r="B50" i="163"/>
  <c r="B44" i="122"/>
  <c r="B46" i="191"/>
  <c r="B40" i="189"/>
  <c r="B37" i="185"/>
  <c r="B51" i="189"/>
  <c r="B35" i="189"/>
  <c r="B48" i="170"/>
  <c r="B44" i="194"/>
  <c r="B36" i="207"/>
  <c r="B48" i="235"/>
  <c r="B32" i="199"/>
  <c r="B23" i="217"/>
  <c r="B34" i="185"/>
  <c r="B43" i="194"/>
  <c r="B31" i="216"/>
  <c r="B28" i="227"/>
  <c r="B42" i="170"/>
  <c r="B44" i="184"/>
  <c r="B39" i="218"/>
  <c r="B50" i="173"/>
  <c r="B34" i="196"/>
  <c r="B46" i="168"/>
  <c r="B37" i="163"/>
  <c r="B30" i="170"/>
  <c r="B28" i="239"/>
  <c r="B28" i="229"/>
  <c r="B48" i="176"/>
  <c r="B40" i="209"/>
  <c r="B33" i="183"/>
  <c r="B37" i="168"/>
  <c r="B43" i="209"/>
  <c r="B46" i="188"/>
  <c r="B38" i="162"/>
  <c r="B42" i="175"/>
  <c r="B32" i="208"/>
  <c r="B50" i="206"/>
  <c r="B25" i="223"/>
  <c r="B43" i="166"/>
  <c r="B33" i="209"/>
  <c r="B49" i="164"/>
  <c r="B49" i="192"/>
  <c r="B45" i="184"/>
  <c r="B32" i="231"/>
  <c r="B35" i="180"/>
  <c r="B24" i="211"/>
  <c r="B45" i="191"/>
  <c r="B44" i="204"/>
  <c r="B42" i="225"/>
  <c r="B40" i="232"/>
  <c r="B49" i="221"/>
  <c r="B43" i="177"/>
  <c r="B33" i="191"/>
  <c r="B35" i="217"/>
  <c r="B49" i="224"/>
  <c r="B31" i="225"/>
  <c r="B33" i="241"/>
  <c r="B43" i="186"/>
  <c r="B26" i="228"/>
  <c r="B44" i="193"/>
  <c r="B50" i="233"/>
  <c r="B35" i="182"/>
  <c r="B36" i="180"/>
  <c r="B39" i="228"/>
  <c r="B46" i="234"/>
  <c r="B32" i="236"/>
  <c r="B50" i="192"/>
  <c r="B46" i="221"/>
  <c r="B43" i="169"/>
  <c r="B51" i="196"/>
  <c r="B41" i="204"/>
  <c r="B24" i="216"/>
  <c r="B45" i="162"/>
  <c r="B33" i="240"/>
  <c r="B23" i="208"/>
  <c r="B39" i="229"/>
  <c r="B48" i="181"/>
  <c r="B50" i="186"/>
  <c r="B32" i="188"/>
  <c r="B38" i="186"/>
  <c r="B24" i="204"/>
  <c r="B23" i="219"/>
  <c r="B36" i="219"/>
  <c r="B47" i="178"/>
  <c r="B37" i="237"/>
  <c r="B35" i="220"/>
  <c r="B28" i="205"/>
  <c r="B51" i="193"/>
  <c r="B42" i="168"/>
  <c r="B40" i="238"/>
  <c r="B33" i="193"/>
  <c r="B25" i="237"/>
  <c r="B47" i="165"/>
  <c r="B41" i="193"/>
  <c r="B44" i="231"/>
  <c r="B43" i="240"/>
  <c r="B25" i="234"/>
  <c r="B44" i="174"/>
  <c r="B43" i="201"/>
  <c r="B37" i="236"/>
  <c r="B51" i="186"/>
  <c r="B35" i="179"/>
  <c r="B38" i="237"/>
  <c r="B34" i="191"/>
  <c r="B36" i="202"/>
  <c r="B26" i="220"/>
  <c r="B35" i="191"/>
  <c r="B35" i="211"/>
  <c r="B35" i="202"/>
  <c r="B43" i="199"/>
  <c r="B39" i="227"/>
  <c r="B36" i="217"/>
  <c r="B29" i="206"/>
  <c r="B28" i="224"/>
  <c r="B26" i="207"/>
  <c r="B29" i="205"/>
  <c r="B47" i="181"/>
  <c r="B30" i="166"/>
  <c r="B35" i="228"/>
  <c r="B39" i="219"/>
  <c r="B37" i="209"/>
  <c r="B48" i="193"/>
  <c r="B42" i="164"/>
  <c r="B26" i="240"/>
  <c r="B28" i="207"/>
  <c r="B42" i="231"/>
  <c r="B36" i="229"/>
  <c r="B35" i="199"/>
  <c r="B37" i="183"/>
  <c r="B47" i="200"/>
  <c r="B49" i="190"/>
  <c r="B31" i="238"/>
  <c r="B50" i="164"/>
  <c r="B28" i="215"/>
  <c r="B51" i="210"/>
  <c r="B30" i="194"/>
  <c r="B31" i="170"/>
  <c r="B34" i="239"/>
  <c r="B23" i="239"/>
  <c r="B35" i="218"/>
  <c r="B32" i="187"/>
  <c r="B51" i="163"/>
  <c r="B42" i="178"/>
  <c r="B42" i="220"/>
  <c r="B39" i="184"/>
  <c r="B49" i="208"/>
  <c r="B39" i="238"/>
  <c r="B34" i="216"/>
  <c r="B27" i="179"/>
  <c r="B51" i="232"/>
  <c r="B47" i="180"/>
  <c r="B32" i="184"/>
  <c r="B47" i="237"/>
  <c r="B50" i="218"/>
  <c r="B45" i="204"/>
  <c r="B23" i="201"/>
  <c r="B50" i="213"/>
  <c r="B34" i="225"/>
  <c r="B45" i="166"/>
  <c r="B38" i="171"/>
  <c r="B51" i="208"/>
  <c r="B47" i="229"/>
  <c r="B34" i="224"/>
  <c r="B46" i="230"/>
  <c r="B38" i="208"/>
  <c r="B37" i="179"/>
  <c r="B42" i="171"/>
  <c r="B34" i="241"/>
  <c r="B41" i="176"/>
  <c r="B40" i="185"/>
  <c r="B39" i="233"/>
  <c r="B36" i="179"/>
  <c r="B34" i="235"/>
  <c r="B32" i="166"/>
  <c r="B49" i="230"/>
  <c r="B34" i="229"/>
  <c r="B40" i="169"/>
  <c r="B41" i="179"/>
  <c r="B51" i="175"/>
  <c r="B39" i="190"/>
  <c r="B41" i="224"/>
  <c r="B41" i="186"/>
  <c r="B25" i="236"/>
  <c r="B26" i="219"/>
  <c r="B45" i="206"/>
  <c r="B24" i="209"/>
  <c r="B35" i="183"/>
  <c r="B37" i="188"/>
  <c r="B48" i="169"/>
  <c r="B32" i="225"/>
  <c r="B45" i="197"/>
  <c r="B49" i="163"/>
  <c r="B44" i="214"/>
  <c r="B42" i="196"/>
  <c r="B44" i="178"/>
  <c r="B36" i="204"/>
  <c r="B40" i="219"/>
  <c r="B45" i="231"/>
  <c r="B47" i="221"/>
  <c r="B45" i="164"/>
  <c r="B34" i="222"/>
  <c r="B43" i="174"/>
  <c r="B41" i="238"/>
  <c r="B44" i="166"/>
  <c r="B30" i="179"/>
  <c r="B48" i="233"/>
  <c r="B42" i="204"/>
  <c r="B32" i="193"/>
  <c r="B45" i="225"/>
  <c r="B51" i="174"/>
  <c r="B26" i="223"/>
  <c r="B40" i="230"/>
  <c r="B33" i="179"/>
  <c r="B38" i="191"/>
  <c r="B23" i="240"/>
  <c r="B26" i="227"/>
  <c r="B44" i="175"/>
  <c r="B40" i="225"/>
  <c r="B36" i="212"/>
  <c r="B27" i="237"/>
  <c r="B40" i="226"/>
  <c r="B50" i="214"/>
  <c r="B24" i="213"/>
  <c r="B45" i="220"/>
  <c r="B46" i="222"/>
  <c r="B38" i="241"/>
  <c r="B33" i="199"/>
  <c r="B31" i="199"/>
  <c r="B35" i="170"/>
  <c r="B25" i="232"/>
  <c r="B32" i="219"/>
  <c r="B37" i="210"/>
  <c r="B44" i="235"/>
  <c r="B49" i="175"/>
  <c r="B43" i="179"/>
  <c r="B33" i="187"/>
  <c r="B46" i="199"/>
  <c r="B44" i="202"/>
  <c r="B25" i="221"/>
  <c r="B41" i="190"/>
  <c r="B40" i="197"/>
  <c r="B47" i="241"/>
  <c r="B26" i="212"/>
  <c r="B34" i="231"/>
  <c r="B40" i="196"/>
  <c r="B35" i="203"/>
  <c r="B23" i="220"/>
  <c r="B39" i="235"/>
  <c r="B50" i="223"/>
  <c r="B26" i="204"/>
  <c r="B51" i="172"/>
  <c r="B46" i="169"/>
  <c r="B47" i="190"/>
  <c r="B50" i="229"/>
  <c r="B27" i="222"/>
  <c r="B37" i="228"/>
  <c r="B46" i="170"/>
  <c r="B40" i="200"/>
  <c r="B51" i="177"/>
  <c r="B48" i="217"/>
  <c r="B34" i="218"/>
  <c r="B50" i="187"/>
  <c r="B45" i="216"/>
  <c r="B46" i="213"/>
  <c r="B45" i="223"/>
  <c r="B30" i="240"/>
  <c r="B31" i="206"/>
  <c r="B50" i="236"/>
  <c r="B46" i="172"/>
  <c r="B24" i="220"/>
  <c r="B34" i="233"/>
  <c r="B41" i="163"/>
  <c r="B38" i="203"/>
  <c r="B47" i="162"/>
  <c r="B41" i="211"/>
  <c r="B42" i="194"/>
  <c r="B47" i="203"/>
  <c r="B38" i="182"/>
  <c r="B42" i="205"/>
  <c r="B50" i="189"/>
  <c r="B39" i="207"/>
  <c r="B34" i="166"/>
  <c r="B41" i="225"/>
  <c r="B40" i="214"/>
  <c r="B42" i="233"/>
  <c r="B29" i="232"/>
  <c r="B50" i="232"/>
  <c r="B29" i="199"/>
  <c r="B35" i="163"/>
  <c r="B41" i="182"/>
  <c r="B44" i="168"/>
  <c r="B36" i="199"/>
  <c r="B48" i="232"/>
</calcChain>
</file>

<file path=xl/sharedStrings.xml><?xml version="1.0" encoding="utf-8"?>
<sst xmlns="http://schemas.openxmlformats.org/spreadsheetml/2006/main" count="22435" uniqueCount="6282">
  <si>
    <t>Modern Slavery Inherent Risk Identification Tool</t>
  </si>
  <si>
    <t>OVERVIEW OF THE MODERN SLAVERY SALIENT RISK IDENTIFICATION TOOL</t>
  </si>
  <si>
    <t>Coding Methodology</t>
  </si>
  <si>
    <t>Using the NSW Procurement Spend Cube procurement category taxonomy (2023), the Office of the Anti-slavery Commissioner (OASC) undertook an initial assessment of all procurement categories for modern slavery risk. Using open-source evidence, the OASC identified 79 out of a total 374 product categories at Level 3, plus 1 category at Level 4, where products were more likely to be exposed to risks of modern slavery through their value chains.
These 80 categories were subjected to a detailed risk analysis and coding process in partnership with researchers at the Institute of Transport and Logistics Studies within the University of Sydney Business School. Qualitative research was undertaken to identify and analyse publicly available resources from government entities and reliable research institutions, civil society organisations, and news media. If inherent risk was identified in a risk category, a weighted score was applied. The Authoritative Determinations risk category was applied only where the actual good subject to such a determination is being purchased as part of the procurement category. The other three risk categories cover the direct good or service being procured and upstream risks that substantially affect the value-add component of the good or service in the procurement category.
The research and coding process for these 80 categories occurred in two rounds. The consistency of coding between researchers was monitored through inter-coder reliability testing of 10 categories. The results of the testing served as feedback for process refinement, informing an iterative continuous improvement review. 
The remaining 295 product categories – those reviewed only in the OASC’s initial assessment – are identified in Column A (‘Risk Assessment’) of the Inherent Risk Identification sheet as ‘Initial Assessment Only’. The Inherent Modern Slavery Risk Level of these categories is ‘Minor’.</t>
  </si>
  <si>
    <t>Modern Slavery Inherent Risk Identification Tool Guidance</t>
  </si>
  <si>
    <t>CONTEXT</t>
  </si>
  <si>
    <r>
      <t>The Modern Slavery Act 2018 (NSW) and Modern Slavery Amendment Act 2021 (NSW) create due diligence obligations for certain covered government entities and local councils, and new reporting obligations for government entities, local councils, certain universities and other organisations (together referred to as '</t>
    </r>
    <r>
      <rPr>
        <b/>
        <sz val="11"/>
        <color theme="1"/>
        <rFont val="Calibri"/>
        <family val="2"/>
        <scheme val="minor"/>
      </rPr>
      <t>covered entities</t>
    </r>
    <r>
      <rPr>
        <sz val="11"/>
        <color theme="1"/>
        <rFont val="Calibri"/>
        <family val="2"/>
        <scheme val="minor"/>
      </rPr>
      <t xml:space="preserve">' in this tool). These obligations took effect 1 July 2022 and align with the Commonwealth National Action Plan for modern slavery. 
A key aspect of the obligations under the NSW Modern Slavery legislation is for covered entities is to take "reasonable steps" to ensure that good and services procured by and for governments agencies are not produced with modern slavery. Use of this tool alone does not constitute "reasonable steps", rather it has been developed to support covered entities in meeting this obligation, particularly as it relates to understanding potential risks and taking a risk-based approach to further due diligence activities. 
The procurement categories referenced in the IRIT are based on the NSW Procurement Spend Cube procurement category taxonomy (2023). Further descriptions of each category and level can be found at the </t>
    </r>
    <r>
      <rPr>
        <b/>
        <sz val="11"/>
        <color theme="1"/>
        <rFont val="Calibri"/>
        <family val="2"/>
        <scheme val="minor"/>
      </rPr>
      <t>Procurement Categories</t>
    </r>
    <r>
      <rPr>
        <sz val="11"/>
        <color theme="1"/>
        <rFont val="Calibri"/>
        <family val="2"/>
        <scheme val="minor"/>
      </rPr>
      <t xml:space="preserve"> tab. It is anticipated that a new version of the IRIT will be produced in 2024 to reflect changes to this taxonomy announced in December 2023, as version 1.0 was being finalised. 
This Inherent Risk Identification Tool should be used in combination with the Commissioner’s Guidance on Reasonable Steps to Manage Modern Slavery Risks in Operations and Supply-Chains.</t>
    </r>
  </si>
  <si>
    <t>TOOL</t>
  </si>
  <si>
    <r>
      <t xml:space="preserve">This tool is comprised of 4 parts: 
</t>
    </r>
    <r>
      <rPr>
        <b/>
        <sz val="11"/>
        <color theme="1"/>
        <rFont val="Calibri"/>
        <family val="2"/>
        <scheme val="minor"/>
      </rPr>
      <t>1. IRIT Guidance:</t>
    </r>
    <r>
      <rPr>
        <sz val="11"/>
        <color theme="1"/>
        <rFont val="Calibri"/>
        <family val="2"/>
        <scheme val="minor"/>
      </rPr>
      <t xml:space="preserve"> Provides context, orientation and outlines key steps for using the tool.
</t>
    </r>
    <r>
      <rPr>
        <b/>
        <sz val="11"/>
        <color theme="1"/>
        <rFont val="Calibri"/>
        <family val="2"/>
        <scheme val="minor"/>
      </rPr>
      <t xml:space="preserve">2. Inherent Risk Identification: </t>
    </r>
    <r>
      <rPr>
        <sz val="11"/>
        <color theme="1"/>
        <rFont val="Calibri"/>
        <family val="2"/>
        <scheme val="minor"/>
      </rPr>
      <t xml:space="preserve">Provides the structure in which data must be input to create a summary of inherent modern slavery risk levels according to procurement category. That data will determine the overall inherent modern slavery risk levels by Level 3 procurement category. 
</t>
    </r>
    <r>
      <rPr>
        <b/>
        <sz val="11"/>
        <color theme="1"/>
        <rFont val="Calibri"/>
        <family val="2"/>
        <scheme val="minor"/>
      </rPr>
      <t>3. Risk Factors:</t>
    </r>
    <r>
      <rPr>
        <sz val="11"/>
        <color theme="1"/>
        <rFont val="Calibri"/>
        <family val="2"/>
        <scheme val="minor"/>
      </rPr>
      <t xml:space="preserve"> Provides descriptions of each risk factor and external evidentiary data sources that were used to populate the tool. 
</t>
    </r>
    <r>
      <rPr>
        <b/>
        <sz val="11"/>
        <color theme="1"/>
        <rFont val="Calibri"/>
        <family val="2"/>
        <scheme val="minor"/>
      </rPr>
      <t xml:space="preserve">4. Procurement Categories index: </t>
    </r>
    <r>
      <rPr>
        <sz val="11"/>
        <color theme="1"/>
        <rFont val="Calibri"/>
        <family val="2"/>
        <scheme val="minor"/>
      </rPr>
      <t xml:space="preserve">Provides a listing of the procurement categories in the Inherent Risk Analysis tab. The Inherent Risk Analysis and Procurement Categories tabs will be updated from time to time to reflect evolving procurement categorisation and inherent modern slavery risks known for each category. </t>
    </r>
  </si>
  <si>
    <t>INSTRUCTIONS</t>
  </si>
  <si>
    <r>
      <rPr>
        <b/>
        <sz val="11"/>
        <color theme="1"/>
        <rFont val="Calibri"/>
        <family val="2"/>
        <scheme val="minor"/>
      </rPr>
      <t xml:space="preserve">Frequency: 
</t>
    </r>
    <r>
      <rPr>
        <sz val="11"/>
        <color theme="1"/>
        <rFont val="Calibri"/>
        <family val="2"/>
        <scheme val="minor"/>
      </rPr>
      <t xml:space="preserve"> - The risk identification process set out below should be completed on a regular basis (at least annually) and when there are significant changes to the covered entity's categories of spend. 
 - The inherent modern slavery risk levels attributed to each procurement category will be regularly reviewed and updated by the Office of the NSW Anti-slavery Commissioner. Adverse reports or well-founded allegations of modern slavery may also trigger a review. Changes to the IRIT will be reflected in the adoption of a new version number for the IRIT. New versions will be published on the Commissioner's website.</t>
    </r>
  </si>
  <si>
    <t>INHERENT MODERN SLAVERY RISK EXPLAINED</t>
  </si>
  <si>
    <r>
      <t xml:space="preserve">The inherent modern slavery risk level of a particular product category is the level of modern slavery risk exposure arising from purchasing products in that category, in the absence of risk controls or effective mitigation, based on an assessment of the global supply of that product or category.
Inherent modern slavery risk factors are factors associated with the production, distribution or use of specific products that increase the likelihood of the presence of modern slavery. Where there are areas of high inherent risk, additional risk mitigation is required to ensure the risk does not become harm. Assigning an inherent modern slavery risk level supports covered entities to prioritise the areas of highest risk to people in its supply chains and target its residual risk assessment and mitigation actions. It is one of the reasonable steps advised by the NSW Anti-slavery Commissioner to address modern slavery risks. An understanding of inherent areas of risk is foundational to a good practice response to ongoing modern slavery risk management. 
</t>
    </r>
    <r>
      <rPr>
        <b/>
        <sz val="11"/>
        <color theme="1"/>
        <rFont val="Calibri"/>
        <family val="2"/>
        <scheme val="minor"/>
      </rPr>
      <t xml:space="preserve">How the IRIT assigns inherent modern slavery risk levels:
</t>
    </r>
    <r>
      <rPr>
        <sz val="11"/>
        <color theme="1"/>
        <rFont val="Calibri"/>
        <family val="2"/>
        <scheme val="minor"/>
      </rPr>
      <t xml:space="preserve">When a modern slavery risk factor is 'triggered' (i.e. present), it is assigned a weight on the basis of the below guidance:
</t>
    </r>
    <r>
      <rPr>
        <sz val="11"/>
        <rFont val="Calibri"/>
        <family val="2"/>
        <scheme val="minor"/>
      </rPr>
      <t xml:space="preserve">Authoritative Determinations = 3
Vulnerable populations = 1
Supply Chain Model = 1
Regulatory context = 1  </t>
    </r>
    <r>
      <rPr>
        <sz val="11"/>
        <color theme="1"/>
        <rFont val="Calibri"/>
        <family val="2"/>
        <scheme val="minor"/>
      </rPr>
      <t xml:space="preserve">                                                    
Weightings are periodically assigned by the Office of the NSW Anti-slavery Commissioner, based on available, reliable evidence about the link between the factor in question and modern slavery risk in that particular category. The evidence relied upon is detailed for those categories assigned a low, moderate or high inherent modern slavery risk level.
Weightings are cumulative. The cumulative inherent modern slavery risk weighting is then used to assign an overall inherent modern slavery risk level to the category – </t>
    </r>
    <r>
      <rPr>
        <b/>
        <sz val="11"/>
        <color theme="1"/>
        <rFont val="Calibri"/>
        <family val="2"/>
        <scheme val="minor"/>
      </rPr>
      <t>minor (0 cumulative score), low (1), moderate (2) or high (3-6)</t>
    </r>
    <r>
      <rPr>
        <sz val="11"/>
        <color theme="1"/>
        <rFont val="Calibri"/>
        <family val="2"/>
        <scheme val="minor"/>
      </rPr>
      <t xml:space="preserve">. Procurement of a product that has received an Authoritative Determination of the presence of modern slavery (explained on the tab 'Authoritative Determinations') is automatically assigned a high inherent modern slavery risk level (3). </t>
    </r>
  </si>
  <si>
    <t>Risk assessment</t>
  </si>
  <si>
    <t>PROCUREMENT CATEGORY
Level 1</t>
  </si>
  <si>
    <t>PROCUREMENT CATEGORY
Level 2</t>
  </si>
  <si>
    <t>PROCUREMENT CATEGORY
Level 3</t>
  </si>
  <si>
    <t>Does your Reporting Entity procure from this category? 
(YES / NO)</t>
  </si>
  <si>
    <t>INHERENT MODERN SLAVERY RISK LEVEL</t>
  </si>
  <si>
    <t>Risk Factors</t>
  </si>
  <si>
    <t>Product (Authoritative Determinations)</t>
  </si>
  <si>
    <t>Vulnerable populations</t>
  </si>
  <si>
    <t>Supply Chain Model</t>
  </si>
  <si>
    <t>Regulatory context</t>
  </si>
  <si>
    <t>Agency Specific Expense</t>
  </si>
  <si>
    <t>Aviation</t>
  </si>
  <si>
    <t>Aircraft</t>
  </si>
  <si>
    <t>Aircraft Components</t>
  </si>
  <si>
    <t>Initial Assessment Only</t>
  </si>
  <si>
    <t>Community Services</t>
  </si>
  <si>
    <t>Body Transportation</t>
  </si>
  <si>
    <t>Chaplaincy and Religious Expenses</t>
  </si>
  <si>
    <t>Funeral Services</t>
  </si>
  <si>
    <t>Sheltered Housing</t>
  </si>
  <si>
    <t>Temporary Accommodation</t>
  </si>
  <si>
    <t>Court Costs General</t>
  </si>
  <si>
    <t>Jury Costs</t>
  </si>
  <si>
    <t>CSI Direct Procurement</t>
  </si>
  <si>
    <t>Educational</t>
  </si>
  <si>
    <t>Educational Equipment</t>
  </si>
  <si>
    <t>Educational External Programs</t>
  </si>
  <si>
    <t>Sports and Recreation</t>
  </si>
  <si>
    <t>Environmental Services</t>
  </si>
  <si>
    <t>Hazard Reduction</t>
  </si>
  <si>
    <t>Live Animals</t>
  </si>
  <si>
    <t>Weed Control</t>
  </si>
  <si>
    <t>Infrastructure Maintenance</t>
  </si>
  <si>
    <t>Bridgeworks</t>
  </si>
  <si>
    <t>Roadworks</t>
  </si>
  <si>
    <t>Manufacturing</t>
  </si>
  <si>
    <t>Inmates Consumables</t>
  </si>
  <si>
    <t>Marine Equipment and Services</t>
  </si>
  <si>
    <t/>
  </si>
  <si>
    <t>Mining Services</t>
  </si>
  <si>
    <t>Mining Operations</t>
  </si>
  <si>
    <t>Quarries</t>
  </si>
  <si>
    <t>Police Operational Expenses</t>
  </si>
  <si>
    <t>Rail Logistics</t>
  </si>
  <si>
    <t>Outsourced Rail &amp; Coach Services</t>
  </si>
  <si>
    <t>Repairs &amp; Maintenance</t>
  </si>
  <si>
    <t>Rolling Stock (Materials, Equipment &amp; Services)</t>
  </si>
  <si>
    <t>Services &amp; Logistics</t>
  </si>
  <si>
    <t>Specialised Rail Technology</t>
  </si>
  <si>
    <t>Sales Agents</t>
  </si>
  <si>
    <t>Commissions</t>
  </si>
  <si>
    <t>Scientific</t>
  </si>
  <si>
    <t>Equipment</t>
  </si>
  <si>
    <t>Imaging</t>
  </si>
  <si>
    <t>Services &amp; Maintenance</t>
  </si>
  <si>
    <t>Specialized tools and trade items-</t>
  </si>
  <si>
    <t>Specialized tools and trade items</t>
  </si>
  <si>
    <t>Tools and trade items-</t>
  </si>
  <si>
    <t>Traffic Related Technologies</t>
  </si>
  <si>
    <t>Control Technologies</t>
  </si>
  <si>
    <t>RTA Car Plate and Photo Labels</t>
  </si>
  <si>
    <t>RTA Specialisations - various</t>
  </si>
  <si>
    <t>Traffic Control Services</t>
  </si>
  <si>
    <t>Transport</t>
  </si>
  <si>
    <t>Bulk Fuel</t>
  </si>
  <si>
    <t>Fleet Substitution Expense</t>
  </si>
  <si>
    <t>Service Fleet Operations</t>
  </si>
  <si>
    <t>Ticketing</t>
  </si>
  <si>
    <t>Uniform and Workwear</t>
  </si>
  <si>
    <t>Weapons &amp; Related</t>
  </si>
  <si>
    <t>Ammunition and Servicing</t>
  </si>
  <si>
    <t>Firearms</t>
  </si>
  <si>
    <t>Construction</t>
  </si>
  <si>
    <t>Infrastructure Advisory</t>
  </si>
  <si>
    <t>Acoustics and Vibration</t>
  </si>
  <si>
    <t>Archaeology and Heritage</t>
  </si>
  <si>
    <t>Architecture</t>
  </si>
  <si>
    <t>Business Case and Economics</t>
  </si>
  <si>
    <t>Chemical and Gas Engineering Services</t>
  </si>
  <si>
    <t>Civil Engineering</t>
  </si>
  <si>
    <t>Compliance and Assurance</t>
  </si>
  <si>
    <t>Constructability</t>
  </si>
  <si>
    <t>Cost Modelling and Planning</t>
  </si>
  <si>
    <t>Customer Experience</t>
  </si>
  <si>
    <t>Design Management</t>
  </si>
  <si>
    <t>Design Specialist</t>
  </si>
  <si>
    <t>Dispute Management</t>
  </si>
  <si>
    <t>Drafting, Visualisation and Digital Engineering</t>
  </si>
  <si>
    <t>Electrical Engineering</t>
  </si>
  <si>
    <t>Environmental Advisory, Sustainability and Resilience</t>
  </si>
  <si>
    <t>Environmental Compliance, Audit and Due Diligence</t>
  </si>
  <si>
    <t>Environmental Impact Assessment</t>
  </si>
  <si>
    <t>Fire Services</t>
  </si>
  <si>
    <t>Geotechnical Engineering and Hydrology</t>
  </si>
  <si>
    <t>Health and Safety Advisory and Compliance</t>
  </si>
  <si>
    <t>Human Factors</t>
  </si>
  <si>
    <t>Hydraulics Services</t>
  </si>
  <si>
    <t>Infrastructure - Asset Planning and Acquisition</t>
  </si>
  <si>
    <t>Infrastructure - Communication, Customer and Stakeholder Engagement</t>
  </si>
  <si>
    <t>Infrastructure - Contract and Financial Management</t>
  </si>
  <si>
    <t>Infrastructure - Electronic and Communication Systems Engineering</t>
  </si>
  <si>
    <t>Infrastructure - Program and Project Management</t>
  </si>
  <si>
    <t>Infrastructure - Transaction Management</t>
  </si>
  <si>
    <t>Infrastructure Security Systems and Design - pre handover</t>
  </si>
  <si>
    <t>Interior Design</t>
  </si>
  <si>
    <t>Land Surveying, Spatial</t>
  </si>
  <si>
    <t>Landscape Architecture</t>
  </si>
  <si>
    <t>Manufacturing Processes Engineering  </t>
  </si>
  <si>
    <t>Marketing and Campaign Management</t>
  </si>
  <si>
    <t>Mechanical Engineering</t>
  </si>
  <si>
    <t>Packaging and Delivery Strategy</t>
  </si>
  <si>
    <t>Planning Advisory Consulting</t>
  </si>
  <si>
    <t>Pre-Handover Asset Inspections and certifications</t>
  </si>
  <si>
    <t>Project Control and Scheduling</t>
  </si>
  <si>
    <t>Project Governance</t>
  </si>
  <si>
    <t>Property Acquisition and Valuation</t>
  </si>
  <si>
    <t>Risk Management</t>
  </si>
  <si>
    <t>Rolling Stock</t>
  </si>
  <si>
    <t>Service Strategy and Planning</t>
  </si>
  <si>
    <t>Structural Engineering</t>
  </si>
  <si>
    <t>Sustainability</t>
  </si>
  <si>
    <t>Systems Assurance, Reliability, Availability, Maintainability and Safety - RAMS</t>
  </si>
  <si>
    <t>Track and Alignment</t>
  </si>
  <si>
    <t>Traffic Modelling</t>
  </si>
  <si>
    <t>Traffic, Transport Planning and Engineering Design</t>
  </si>
  <si>
    <t>Tunnel Ventilation</t>
  </si>
  <si>
    <t>Urban Design</t>
  </si>
  <si>
    <t>Utilities Engineering</t>
  </si>
  <si>
    <t>Construction (Materials Equipment &amp; Services)</t>
  </si>
  <si>
    <t>Civil Services</t>
  </si>
  <si>
    <t>Asphalt Services &amp; Suppliers</t>
  </si>
  <si>
    <t>Demolition</t>
  </si>
  <si>
    <t>Rails &amp; Fencing</t>
  </si>
  <si>
    <t>Traffic Management</t>
  </si>
  <si>
    <t>Construction Materials</t>
  </si>
  <si>
    <t>Concrete</t>
  </si>
  <si>
    <t>External Building Materials</t>
  </si>
  <si>
    <t>Industrial Gas</t>
  </si>
  <si>
    <t>Internal Building Materials</t>
  </si>
  <si>
    <t>Steel</t>
  </si>
  <si>
    <t>General Contractors / Contracted Services</t>
  </si>
  <si>
    <t>Tier 1</t>
  </si>
  <si>
    <t>Tier 2</t>
  </si>
  <si>
    <t>Plant &amp; Equipment</t>
  </si>
  <si>
    <t>Earthmoving &amp; Excavations</t>
  </si>
  <si>
    <t>General Plant &amp; Equipment Repair</t>
  </si>
  <si>
    <t>Industrial Equipment &amp; Construction Equipment Hire</t>
  </si>
  <si>
    <t>Courier Services</t>
  </si>
  <si>
    <t>Couriers</t>
  </si>
  <si>
    <t>Freight Carriers</t>
  </si>
  <si>
    <t>Haulage Services</t>
  </si>
  <si>
    <t>Postage</t>
  </si>
  <si>
    <t>Small Package Overnight Express</t>
  </si>
  <si>
    <t>Exempt</t>
  </si>
  <si>
    <t>Business Related</t>
  </si>
  <si>
    <t>Charity Organizations</t>
  </si>
  <si>
    <t>Childrens Educational and Support Programs</t>
  </si>
  <si>
    <t>Correctional Facility Related</t>
  </si>
  <si>
    <t>Inmate Wages</t>
  </si>
  <si>
    <t>Employee Assistance Programs</t>
  </si>
  <si>
    <t>Employee Related</t>
  </si>
  <si>
    <t>Exempt Other</t>
  </si>
  <si>
    <t>Foster Care &amp; Family Welfare Services</t>
  </si>
  <si>
    <t>Grants</t>
  </si>
  <si>
    <t>Agency Grants</t>
  </si>
  <si>
    <t>Capital Grants</t>
  </si>
  <si>
    <t>Community Grants</t>
  </si>
  <si>
    <t>IPTAAS Payments</t>
  </si>
  <si>
    <t>Leave Payments</t>
  </si>
  <si>
    <t>Non Vendor/Staff Reimbursement</t>
  </si>
  <si>
    <t>Not for Profit / NGO</t>
  </si>
  <si>
    <t>Outbound Super Payments</t>
  </si>
  <si>
    <t>Payroll</t>
  </si>
  <si>
    <t>Petty Cash</t>
  </si>
  <si>
    <t>Professional Dues</t>
  </si>
  <si>
    <t>Taxes</t>
  </si>
  <si>
    <t>FBT</t>
  </si>
  <si>
    <t>Income Tax</t>
  </si>
  <si>
    <t>Sales Tax</t>
  </si>
  <si>
    <t>Taxes Non-Income Tax</t>
  </si>
  <si>
    <t>Facilities and Buildings Management</t>
  </si>
  <si>
    <t>Cleaning</t>
  </si>
  <si>
    <t>Cleaning Supplies</t>
  </si>
  <si>
    <t>Electrical, Mechanical and Elevators</t>
  </si>
  <si>
    <t>Automatic Doors</t>
  </si>
  <si>
    <t>Electrical Services</t>
  </si>
  <si>
    <t>Elevators and Escalators</t>
  </si>
  <si>
    <t>Generators</t>
  </si>
  <si>
    <t>Heating, Ventilation, Air Conditioning, HVAC</t>
  </si>
  <si>
    <t>Fire</t>
  </si>
  <si>
    <t>Fire Equipment</t>
  </si>
  <si>
    <t>Fire Service and Maintenance</t>
  </si>
  <si>
    <t>Food, Water and Catering</t>
  </si>
  <si>
    <t>Drinking Water</t>
  </si>
  <si>
    <t>Food Catering and Consumables</t>
  </si>
  <si>
    <t>Grounds Maintenance and landscaping</t>
  </si>
  <si>
    <t>Building and Grounds</t>
  </si>
  <si>
    <t>Landscaping and Arborists</t>
  </si>
  <si>
    <t>Interior maintenance and decor</t>
  </si>
  <si>
    <t>Indoor Plants, Flowers</t>
  </si>
  <si>
    <t>Interior decorating, reconfiguration and repair</t>
  </si>
  <si>
    <t>Lighting</t>
  </si>
  <si>
    <t>Occupational Health and Safety</t>
  </si>
  <si>
    <t>First Aid and Defibrillators</t>
  </si>
  <si>
    <t>Safety</t>
  </si>
  <si>
    <t>Painting</t>
  </si>
  <si>
    <t>Parking</t>
  </si>
  <si>
    <t>Parking Lot and Road Maintenance</t>
  </si>
  <si>
    <t>Vehicle Parking Services</t>
  </si>
  <si>
    <t>Pest Control</t>
  </si>
  <si>
    <t>Plumbing</t>
  </si>
  <si>
    <t>Plumbing Repairs and Maintenance</t>
  </si>
  <si>
    <t>Property and Real Estate Leasing and Administration</t>
  </si>
  <si>
    <t>Land Leases</t>
  </si>
  <si>
    <t>Lease and rental of property or building</t>
  </si>
  <si>
    <t>Real Estate Management Services</t>
  </si>
  <si>
    <t>Security Services and Equipment</t>
  </si>
  <si>
    <t>Security Equipment</t>
  </si>
  <si>
    <t>Security Services</t>
  </si>
  <si>
    <t>Speciality Building Maintenance and Repairs</t>
  </si>
  <si>
    <t>Carpentry and Joinery</t>
  </si>
  <si>
    <t>Damage Repair and Flooding</t>
  </si>
  <si>
    <t>Flooring and Carpeting</t>
  </si>
  <si>
    <t>Handyman</t>
  </si>
  <si>
    <t>Hygiene</t>
  </si>
  <si>
    <t>Inspections and Other Remedial</t>
  </si>
  <si>
    <t>Locksmiths and Non Electric Locks and Keys</t>
  </si>
  <si>
    <t>Power Equipment and Equipment Hire</t>
  </si>
  <si>
    <t>Roofing and Siding</t>
  </si>
  <si>
    <t>Signage</t>
  </si>
  <si>
    <t>Utilities</t>
  </si>
  <si>
    <t>Electric Utilities</t>
  </si>
  <si>
    <t>Oil And Gas Utilities</t>
  </si>
  <si>
    <t>Water And Sewer Utilities</t>
  </si>
  <si>
    <t>Waste, Disposal, Recycling</t>
  </si>
  <si>
    <t>Clinical and Medical Waste</t>
  </si>
  <si>
    <t>Council Waste Services</t>
  </si>
  <si>
    <t>Government Departments -excluding Medical, Waste Services</t>
  </si>
  <si>
    <t>Fleet Management</t>
  </si>
  <si>
    <t>Corporate Fleet Management</t>
  </si>
  <si>
    <t>Corporate Fleet Vehicles</t>
  </si>
  <si>
    <t>Emergency Vehicles</t>
  </si>
  <si>
    <t>General Fleet Vehicles</t>
  </si>
  <si>
    <t>Heavy Vehicle Types</t>
  </si>
  <si>
    <t>Other Vehicle Types</t>
  </si>
  <si>
    <t>Specialized Vehicles</t>
  </si>
  <si>
    <t>Fuels and Lubes</t>
  </si>
  <si>
    <t>Tollway Fees</t>
  </si>
  <si>
    <t>Vehicle Insurance</t>
  </si>
  <si>
    <t>Vehicle Leasing</t>
  </si>
  <si>
    <t>Vehicle Registration</t>
  </si>
  <si>
    <t>Vehicle Repair and Maintenance</t>
  </si>
  <si>
    <t>Towing and Miscellaneous vehicle components</t>
  </si>
  <si>
    <t>Tyres</t>
  </si>
  <si>
    <t>Vehicle Repairs and Maintenance-</t>
  </si>
  <si>
    <t>Government &amp; Partnership Payments</t>
  </si>
  <si>
    <t>Agency Partnerships</t>
  </si>
  <si>
    <t>Capital Investments</t>
  </si>
  <si>
    <t>Federal Payments</t>
  </si>
  <si>
    <t>Government Agencies</t>
  </si>
  <si>
    <t>Government Road Maintenance</t>
  </si>
  <si>
    <t>Industry Councils</t>
  </si>
  <si>
    <t>Local Councils</t>
  </si>
  <si>
    <t>Payments and Subsidies</t>
  </si>
  <si>
    <t>Recurrent Drawdown Payments</t>
  </si>
  <si>
    <t>Regional Councils</t>
  </si>
  <si>
    <t>State Owned Corporations</t>
  </si>
  <si>
    <t>TCORP Investments</t>
  </si>
  <si>
    <t>Universities</t>
  </si>
  <si>
    <t>Human Resources</t>
  </si>
  <si>
    <t>Contingent Labour</t>
  </si>
  <si>
    <t>Education Contingent Labour - Teacher and Other Support</t>
  </si>
  <si>
    <t>Health Contingent Labour - Doctor</t>
  </si>
  <si>
    <t>Health Contingent Labour - Nurses</t>
  </si>
  <si>
    <t>ICT Contingent Labour</t>
  </si>
  <si>
    <t>Industrial and Construction Contingent Labour</t>
  </si>
  <si>
    <t>Office Worker Contingent Labour</t>
  </si>
  <si>
    <t>Employee Education Providers, Institutes, Memberships</t>
  </si>
  <si>
    <t>Employee Education Providers</t>
  </si>
  <si>
    <t>Employee Professional Memberships</t>
  </si>
  <si>
    <t>Health Wellness and Benefits</t>
  </si>
  <si>
    <t>Childcare</t>
  </si>
  <si>
    <t>Drug Testing</t>
  </si>
  <si>
    <t>Employee Relocation</t>
  </si>
  <si>
    <t>Health and Dental Insurance</t>
  </si>
  <si>
    <t>Support Services</t>
  </si>
  <si>
    <t>Talent Acquisition Services</t>
  </si>
  <si>
    <t>Advertising</t>
  </si>
  <si>
    <t>Design and Delivery of Assessments</t>
  </si>
  <si>
    <t>Employment Check</t>
  </si>
  <si>
    <t>Employment Visa, Immigration Cost</t>
  </si>
  <si>
    <t>Psychometric Tools</t>
  </si>
  <si>
    <t>Recruitment Technologies</t>
  </si>
  <si>
    <t>Talent Search</t>
  </si>
  <si>
    <t>Training and Development</t>
  </si>
  <si>
    <t>Conference Room Rental and Equipment</t>
  </si>
  <si>
    <t>Conferences, Seminars, Events and Special Meetings</t>
  </si>
  <si>
    <t>Training Expenses</t>
  </si>
  <si>
    <t>ICT</t>
  </si>
  <si>
    <t>End user computing and Peripherals</t>
  </si>
  <si>
    <t>Computer accessories</t>
  </si>
  <si>
    <t>Computer displays</t>
  </si>
  <si>
    <t>End User Asset as a Service</t>
  </si>
  <si>
    <t>End User Devices</t>
  </si>
  <si>
    <t>Presentation and Multi-Media</t>
  </si>
  <si>
    <t>Printers</t>
  </si>
  <si>
    <t>ICT advisory</t>
  </si>
  <si>
    <t>ICT Audits</t>
  </si>
  <si>
    <t>ICT Policy</t>
  </si>
  <si>
    <t>ICT Risk Management, Compliance and Security</t>
  </si>
  <si>
    <t>ICT Strategy, Planning and Design</t>
  </si>
  <si>
    <t>ICT cloud managed services - IAAS, PAAS</t>
  </si>
  <si>
    <t>Infrastructure As a Service - IAAS</t>
  </si>
  <si>
    <t>Platform as a Service - PAAS</t>
  </si>
  <si>
    <t>Private Cloud Services</t>
  </si>
  <si>
    <t>ICT Network management</t>
  </si>
  <si>
    <t>Network Management Security</t>
  </si>
  <si>
    <t>Network Management Service</t>
  </si>
  <si>
    <t>ICT prof services - excl Managed and Maintenance Services</t>
  </si>
  <si>
    <t>Data Provision Services</t>
  </si>
  <si>
    <t>Design and development</t>
  </si>
  <si>
    <t>ICT Change Management</t>
  </si>
  <si>
    <t>ICT Market Research, Benchmarking</t>
  </si>
  <si>
    <t>ICT Procurement Process Service</t>
  </si>
  <si>
    <t>ICT Project Management</t>
  </si>
  <si>
    <t>ICT Training and Development</t>
  </si>
  <si>
    <t>Implementation services</t>
  </si>
  <si>
    <t>Integration Services</t>
  </si>
  <si>
    <t>ICT Software</t>
  </si>
  <si>
    <t>On premise - Software licensing</t>
  </si>
  <si>
    <t>On premise - software support and maintenance</t>
  </si>
  <si>
    <t>Software as a Service - SAAS, licensing and maintenance</t>
  </si>
  <si>
    <t>Infra and network hardware -non carriage</t>
  </si>
  <si>
    <t>Hardware disposal</t>
  </si>
  <si>
    <t>Network Hardware Maintenance and Support</t>
  </si>
  <si>
    <t>Network Hardware Managed Services</t>
  </si>
  <si>
    <t>Network Hardware purchases and inventory</t>
  </si>
  <si>
    <t>Telecommunications</t>
  </si>
  <si>
    <t>Call Centre, Helpdesk Service</t>
  </si>
  <si>
    <t>Fixed Data</t>
  </si>
  <si>
    <t>Fixed Voice</t>
  </si>
  <si>
    <t>Internet</t>
  </si>
  <si>
    <t>Mobile</t>
  </si>
  <si>
    <t>Operational Telco and Radio</t>
  </si>
  <si>
    <t>Training and learning</t>
  </si>
  <si>
    <t>Training and Learning</t>
  </si>
  <si>
    <t>Industry Specific</t>
  </si>
  <si>
    <t>Cost of Goods Sold</t>
  </si>
  <si>
    <t>General Retail</t>
  </si>
  <si>
    <t>Marketing/Advertising</t>
  </si>
  <si>
    <t>Advertising Agency</t>
  </si>
  <si>
    <t>Advertising Related Services</t>
  </si>
  <si>
    <t>Magazine Newspaper</t>
  </si>
  <si>
    <t>Media Production</t>
  </si>
  <si>
    <t>Radio TV Cable &amp; Internet</t>
  </si>
  <si>
    <t>Marketing</t>
  </si>
  <si>
    <t>Events Celebrity Sponsorships</t>
  </si>
  <si>
    <t>Lobbying &amp; Public Relations</t>
  </si>
  <si>
    <t>Marketing Agencies</t>
  </si>
  <si>
    <t>Promotional Gifts</t>
  </si>
  <si>
    <t>Trade Shows</t>
  </si>
  <si>
    <t>Printing &amp; Direct Mail</t>
  </si>
  <si>
    <t>Commercial Print</t>
  </si>
  <si>
    <t>Direct Mail</t>
  </si>
  <si>
    <t>Medical</t>
  </si>
  <si>
    <t>Diagnostics and Testing</t>
  </si>
  <si>
    <t>Counselling/Rehabilitation/Physio</t>
  </si>
  <si>
    <t>Medical Imaging and Diagnostics</t>
  </si>
  <si>
    <t>Medical testing</t>
  </si>
  <si>
    <t>Pathology Costs</t>
  </si>
  <si>
    <t>Post Mortem Examinations</t>
  </si>
  <si>
    <t>Specialised Medical Services</t>
  </si>
  <si>
    <t>Equipment/Supplies</t>
  </si>
  <si>
    <t>Chemicals &amp; Reagents</t>
  </si>
  <si>
    <t>Drugs</t>
  </si>
  <si>
    <t>Equipment Leased</t>
  </si>
  <si>
    <t>Medical Equipment</t>
  </si>
  <si>
    <t>Medical Equipment Maintenance Expense</t>
  </si>
  <si>
    <t>Medical Gas</t>
  </si>
  <si>
    <t>Medical Supplies &amp; Consumables</t>
  </si>
  <si>
    <t>Prosthesis</t>
  </si>
  <si>
    <t>Medical Facilities and Care</t>
  </si>
  <si>
    <t>Aged care</t>
  </si>
  <si>
    <t>Care Medical Services</t>
  </si>
  <si>
    <t>Dental Services</t>
  </si>
  <si>
    <t>Hospices</t>
  </si>
  <si>
    <t>Private Hospitals</t>
  </si>
  <si>
    <t>RPP Payments</t>
  </si>
  <si>
    <t>Private Practice Payments</t>
  </si>
  <si>
    <t>Private Use of Medical or Hospital Facilities</t>
  </si>
  <si>
    <t>Respite Care</t>
  </si>
  <si>
    <t>VMO Temp Drs</t>
  </si>
  <si>
    <t>Office Supplies and Services</t>
  </si>
  <si>
    <t>Furniture</t>
  </si>
  <si>
    <t>Multi-functional Devices and Printers</t>
  </si>
  <si>
    <t>Copiers &amp; Printers</t>
  </si>
  <si>
    <t>Office Services</t>
  </si>
  <si>
    <t>Records Management</t>
  </si>
  <si>
    <t>Shredding Services</t>
  </si>
  <si>
    <t>Office Supplies and Equipment</t>
  </si>
  <si>
    <t>General Office Supplies</t>
  </si>
  <si>
    <t>Office Equipment General &amp; Accessories</t>
  </si>
  <si>
    <t>Professional Services - Generic</t>
  </si>
  <si>
    <t>Business Advisory Services</t>
  </si>
  <si>
    <t>Actuarial Services</t>
  </si>
  <si>
    <t>Audit, Quality Assurance, Probity and Risk</t>
  </si>
  <si>
    <t>Business Processes</t>
  </si>
  <si>
    <t>Change Management</t>
  </si>
  <si>
    <t>Financial Services - Advisory and Accounting</t>
  </si>
  <si>
    <t>Government and Business Strategy</t>
  </si>
  <si>
    <t>Marketing and Customer</t>
  </si>
  <si>
    <t>Privacy Impact Assessment</t>
  </si>
  <si>
    <t>Procurement and Supply Chain</t>
  </si>
  <si>
    <t>Project Management Advisory</t>
  </si>
  <si>
    <t>Project Management and Project Evaluation</t>
  </si>
  <si>
    <t>Taxation</t>
  </si>
  <si>
    <t>Transaction Services</t>
  </si>
  <si>
    <t>Financial and Insurance Services - excl Advisory, Accounting, Actuarial</t>
  </si>
  <si>
    <t>Credit Card and Payment Processing</t>
  </si>
  <si>
    <t>Debt Recovery</t>
  </si>
  <si>
    <t>Liability Insurances</t>
  </si>
  <si>
    <t>Property and Asset Insurances</t>
  </si>
  <si>
    <t>Public Enterprises Management or Financial Services</t>
  </si>
  <si>
    <t>Workers Compensation Insurance</t>
  </si>
  <si>
    <t>Legal Services</t>
  </si>
  <si>
    <t>Commercial</t>
  </si>
  <si>
    <t>Employment, Work Health and Safety</t>
  </si>
  <si>
    <t>Government, Regulatory and Administrative Law</t>
  </si>
  <si>
    <t>Legal Support Services</t>
  </si>
  <si>
    <t>Litigation and Inquiries</t>
  </si>
  <si>
    <t>Planning, Property and Environmental</t>
  </si>
  <si>
    <t>Third Party Reimbursement of Legal Fees or Costs</t>
  </si>
  <si>
    <t>Legal Settlements</t>
  </si>
  <si>
    <t>Legal Settlement Expense</t>
  </si>
  <si>
    <t>Legal Settlements Revenue</t>
  </si>
  <si>
    <t>Niche Professional Services</t>
  </si>
  <si>
    <t>Certification</t>
  </si>
  <si>
    <t>Crisis Management</t>
  </si>
  <si>
    <t>Education Consultants</t>
  </si>
  <si>
    <t>Energy Conservation</t>
  </si>
  <si>
    <t>Environmental Impact Assessments</t>
  </si>
  <si>
    <t>Event Management - Non Educational</t>
  </si>
  <si>
    <t>External Communications</t>
  </si>
  <si>
    <t>Fraud and Corruption Investigation</t>
  </si>
  <si>
    <t>Internal Communications</t>
  </si>
  <si>
    <t>Interpreters and Transcript Services</t>
  </si>
  <si>
    <t>Livestock and Agricultural Consultants</t>
  </si>
  <si>
    <t>Natural Resources and Fisheries Conservation</t>
  </si>
  <si>
    <t>Training Consultants</t>
  </si>
  <si>
    <t>Temporary Allocation</t>
  </si>
  <si>
    <t>Temporary Allocation - Laundry</t>
  </si>
  <si>
    <t>Temporary Allocation - Outsourcing Services</t>
  </si>
  <si>
    <t>Travel and Transport</t>
  </si>
  <si>
    <t>Accommodation</t>
  </si>
  <si>
    <t>Air Travel</t>
  </si>
  <si>
    <t>Ground Travel</t>
  </si>
  <si>
    <t>Assisted School Travel</t>
  </si>
  <si>
    <t>Bus</t>
  </si>
  <si>
    <t>Car Rental</t>
  </si>
  <si>
    <t>Rail</t>
  </si>
  <si>
    <t>Taxis</t>
  </si>
  <si>
    <t>Travel Expenses</t>
  </si>
  <si>
    <t>Travel allowances Per Diem</t>
  </si>
  <si>
    <t>Travel Expense General</t>
  </si>
  <si>
    <t>Travel Other</t>
  </si>
  <si>
    <t>Ground Transportation</t>
  </si>
  <si>
    <t>Transport Services</t>
  </si>
  <si>
    <t>SECTION OVERVIEW</t>
  </si>
  <si>
    <t xml:space="preserve">This section provides descriptions, links to external sources and guidance to support understanding of modern slavery risk factors and how it is determined that they are triggered within procurement categories. </t>
  </si>
  <si>
    <t>Authoritative Determinations</t>
  </si>
  <si>
    <t>Product - Authoritative Determinations  - Data Sources &amp; Triggers</t>
  </si>
  <si>
    <t>Risk Factor</t>
  </si>
  <si>
    <t>Description</t>
  </si>
  <si>
    <t>Risk Triggers</t>
  </si>
  <si>
    <t>Weighting if triggered</t>
  </si>
  <si>
    <t>Product - Authoritative Determinations</t>
  </si>
  <si>
    <t>This factor identifies any product category that appears in fact to contain goods or services made with modern slavery, based on an authoritative determination by a reliable government or intergovernmental body. Authority is determined by the methodology used to make the determination, with five factors considered, as set out under 'Risk Triggers'.</t>
  </si>
  <si>
    <r>
      <t xml:space="preserve">Product category has been authoritatively determined to contain goods or services made with modern slavery, by the NSW Anti-slavery Commissioner, or by other governmental or inter-governmental bodies. In identifying whether a determination is authoritative, the Anti-slavery Commissioner has reference to the information considered and the determination methodology, notably: 
o	</t>
    </r>
    <r>
      <rPr>
        <b/>
        <sz val="11"/>
        <color theme="1"/>
        <rFont val="Calibri"/>
        <family val="2"/>
        <scheme val="minor"/>
      </rPr>
      <t>Nature of information</t>
    </r>
    <r>
      <rPr>
        <sz val="11"/>
        <color theme="1"/>
        <rFont val="Calibri"/>
        <family val="2"/>
        <scheme val="minor"/>
      </rPr>
      <t xml:space="preserve">. Whether the information is relevant, probative, and indicates modern slavery as defined under NSW law. 
o	</t>
    </r>
    <r>
      <rPr>
        <b/>
        <sz val="11"/>
        <color theme="1"/>
        <rFont val="Calibri"/>
        <family val="2"/>
        <scheme val="minor"/>
      </rPr>
      <t>Date of information</t>
    </r>
    <r>
      <rPr>
        <sz val="11"/>
        <color theme="1"/>
        <rFont val="Calibri"/>
        <family val="2"/>
        <scheme val="minor"/>
      </rPr>
      <t xml:space="preserve">. Age of the information. More current information will generally be given priority, and information older than 7 years will generally not be considered. 
o	</t>
    </r>
    <r>
      <rPr>
        <b/>
        <sz val="11"/>
        <color theme="1"/>
        <rFont val="Calibri"/>
        <family val="2"/>
        <scheme val="minor"/>
      </rPr>
      <t>Source of information</t>
    </r>
    <r>
      <rPr>
        <sz val="11"/>
        <color theme="1"/>
        <rFont val="Calibri"/>
        <family val="2"/>
        <scheme val="minor"/>
      </rPr>
      <t xml:space="preserve">. Whether the information, either from primary or secondary sources, is from a source whose methodology, prior publications, degree of familiarity and experience with international labour standards or human rights law, and/or reputation for accuracy and objectivity warrants a determination that it is relevant and probative. 
o	</t>
    </r>
    <r>
      <rPr>
        <b/>
        <sz val="11"/>
        <color theme="1"/>
        <rFont val="Calibri"/>
        <family val="2"/>
        <scheme val="minor"/>
      </rPr>
      <t>Extent of corroboration</t>
    </r>
    <r>
      <rPr>
        <sz val="11"/>
        <color theme="1"/>
        <rFont val="Calibri"/>
        <family val="2"/>
        <scheme val="minor"/>
      </rPr>
      <t xml:space="preserve">. The extent to which the information about the use modern slavery in the production or distribution of a good(s) is corroborated by other sources. 
o	</t>
    </r>
    <r>
      <rPr>
        <b/>
        <sz val="11"/>
        <color theme="1"/>
        <rFont val="Calibri"/>
        <family val="2"/>
        <scheme val="minor"/>
      </rPr>
      <t>Prevalence</t>
    </r>
    <r>
      <rPr>
        <sz val="11"/>
        <color theme="1"/>
        <rFont val="Calibri"/>
        <family val="2"/>
        <scheme val="minor"/>
      </rPr>
      <t>. Whether the information about the use of modern slavery in the production of a good(s) indicates that such use is prevalent in the production of that good in that sector in that place, and not limited to a single company or facility.</t>
    </r>
  </si>
  <si>
    <t>Vulnerable population - Data Sources &amp; Triggers</t>
  </si>
  <si>
    <t xml:space="preserve">Vulnerable populations </t>
  </si>
  <si>
    <t xml:space="preserve">This factor identifies product categories that rely significantly on vulnerable populations in the production or distribution of the product or service. Vulnerable populations are groups of people or individuals more likely to be exposed to harm, or unable to effectively enforce their own rights in exploitative situations. The assessment of this factor is based on worldwide production and distribution of the product category. </t>
  </si>
  <si>
    <t>The product category relies significantly, in production or distribution, on a vulnerable population, including (but not limited to): migrant workforces, temporary visa holders, ethnic minorities, women, children and young people.</t>
  </si>
  <si>
    <t>Supply Chain Model - Data Sources &amp; Triggers</t>
  </si>
  <si>
    <t>SUPPLY CHAIN MODEL</t>
  </si>
  <si>
    <t xml:space="preserve">This factor identifies product categories where products and services are produced and distributed through supply-chain models that themselves impose heightened modern slavery risks. Business and supply-chain models that rely heavily on sub-contracting of labour hire and management, or where small sub-contractors are forced to absorb and cascade significant business risk (for example through just-in-time manufacturing requirements) have proven to be at higher risk of modern slavery. Low levels of worker voice and labour organisation and high labour turnover are, similarly, indicators of heightened modern slavery risks. </t>
  </si>
  <si>
    <t xml:space="preserve">The product category involves production and/or distribution that relies significantly on business and supply-chain models that include: 
- heavy use of small labour hire or management sub-contractors;
- imposition of onerous contracting terms on small and informal sub-contractors; 
- low levels of unionisation, worker voice or other labour organisation;
- high labour turnover; or 
- other significant sources of modern slavery risk arising from the production and distribution model. </t>
  </si>
  <si>
    <t>Regulatory context  - Data Sources &amp; Triggers</t>
  </si>
  <si>
    <t>REGULATORY CONTEXT</t>
  </si>
  <si>
    <t xml:space="preserve">This factor identifies product categories that include products and services produced or distributed in jurisdictions where the regulatory context itself generates modern slavery risk. </t>
  </si>
  <si>
    <t xml:space="preserve">The product category involves significant production and/or distribution in jurisdictions with reliably assessed:
- high risk of bribery and/or corruption connected to modern slavery;
- significant impediments to social auditing or corporate sustainability reporting;
- significant impediments to free association, worker organisation and/or expression. </t>
  </si>
  <si>
    <t>Procurement Categories</t>
  </si>
  <si>
    <t>SOURCE</t>
  </si>
  <si>
    <t xml:space="preserve">NSW Procurement Spend Cube Category Taxonomy as at end November 2023.
Note: Where the covered entity does not segment categories based on NSW Procurement Spend Cube Procurement Category Taxonomy, the covered entity will need to use definitions below to identify which categories are relevant to their covered entity's spend. </t>
  </si>
  <si>
    <t>PROCUREMENT CATEGORIES</t>
  </si>
  <si>
    <t>Level 1</t>
  </si>
  <si>
    <t>Level 2</t>
  </si>
  <si>
    <t>Level 3</t>
  </si>
  <si>
    <t>Procurement Category Modern Slavery Risk Assessment</t>
  </si>
  <si>
    <t>Key</t>
  </si>
  <si>
    <t>01</t>
  </si>
  <si>
    <t>Weighting and Commentary</t>
  </si>
  <si>
    <t>Authoritative Determinations and Import Data</t>
  </si>
  <si>
    <t>Vulnerable Populations</t>
  </si>
  <si>
    <t>Regulatory Risk</t>
  </si>
  <si>
    <t>Procurement Category</t>
  </si>
  <si>
    <t>Weighting</t>
  </si>
  <si>
    <t>Import Data</t>
  </si>
  <si>
    <t>Regulatory Context</t>
  </si>
  <si>
    <t>PC Level 1</t>
  </si>
  <si>
    <t>US Department of Labor TVPRA List 2022 (Link)</t>
  </si>
  <si>
    <t>Comtrade (Link)</t>
  </si>
  <si>
    <t>SITC (Link)</t>
  </si>
  <si>
    <t>PC Level 2</t>
  </si>
  <si>
    <t>ISO Code</t>
  </si>
  <si>
    <t>Origin</t>
  </si>
  <si>
    <t>Good(s)</t>
  </si>
  <si>
    <t>Child Labour</t>
  </si>
  <si>
    <t>Forced Labour</t>
  </si>
  <si>
    <t>Imports USD</t>
  </si>
  <si>
    <t>SITC Rev 4</t>
  </si>
  <si>
    <t>Sources</t>
  </si>
  <si>
    <t>Links</t>
  </si>
  <si>
    <t>Key information and/or arguments</t>
  </si>
  <si>
    <t>PC Level 3</t>
  </si>
  <si>
    <t>AUS</t>
  </si>
  <si>
    <t>Labour exploitation in the Australian construction industry: risks and protections for temporary migrant workers</t>
  </si>
  <si>
    <t>https://www.aic.gov.au/sites/default/files/2020-05/rr002.pdf</t>
  </si>
  <si>
    <t>Migrant workers (skilled and unskilled) in Australia's construction industry, whether employed legally or not, face heightened vulnerability due to several challenges, including a limited grasp of Australian workplace regulations and rights, restricted access to support from unions and government agencies, language and cultural barriers, and social isolation. Despite ongoing efforts to enhance their protection, there are concerns regarding the accessibility of help when these workers encounter exploitative or substandard working conditions.</t>
  </si>
  <si>
    <t>Procurement Category Intersections</t>
  </si>
  <si>
    <t>Commentary</t>
  </si>
  <si>
    <t>[General] Electrical services comprising electricians and electrical engineers is generally considered high skilled work. However, inherent modern slavery risks may exist for any skilled and unskilled temporary migrant workers that form part of this service.
[Vulnerable Populations] Skilled and unskilled temporary migrant workers in Australia's construction industry, whether employed legally or not, face heightened vulnerability due to limited grasp of Australian workplace regulations, restricted access to support, language barriers, and social isolation. Victims of human trafficking, including migrants, can be vulnerable to slavery-like practices in the construction sector.</t>
  </si>
  <si>
    <t>Level 4 Procurement Categories - for contextual purposes only</t>
  </si>
  <si>
    <t>Parliament of Commonwealth of Australia : An Inquiry into Establishing a Modern Slavery Act in Australia</t>
  </si>
  <si>
    <t>https://parlinfo.aph.gov.au/parlInfo/download/committees/reportjnt/024102/toc_pdf/HiddeninPlainSight.pdf;fileType=application%2Fpdf</t>
  </si>
  <si>
    <t>Victims of human trafficking, including migrants, young people, and refugees, are vulnerable to slavery-like practices in various sectors, including construction.</t>
  </si>
  <si>
    <t>PC Level 4</t>
  </si>
  <si>
    <t>Parliament of Commonwealth of Australia: An inquiry into human trafficking, slavery and slavery-like practices</t>
  </si>
  <si>
    <t>https://www.aph.gov.au/parliamentary_business/committees/joint/law_enforcement/humantrafficking45/Report</t>
  </si>
  <si>
    <t>Employers and labour agencies subject some migrants from Asia and the Pacific Islands to forced labour in industries such as construction. There has been an increasing number of exploitation referrals to the AFP, specifically related to the construction sector.</t>
  </si>
  <si>
    <t>02</t>
  </si>
  <si>
    <t>In Broad Daylight: Uyghur Forced Labour and Global Solar Supply Chains</t>
  </si>
  <si>
    <t>https://www.shu.ac.uk/helena-kennedy-centre-international-justice/research-and-projects/all-projects/in-broad-daylight</t>
  </si>
  <si>
    <t>The solar and polysilicon industry in Xinjiang has been linked to modern slavery through government supported forced labour transfers from the local population to facilitate the production of raw materials, solar-grade polysilicon, ingots, and wafers.</t>
  </si>
  <si>
    <t>The Energy of Freedom’? Solar energy, modern slavery and the Just Transition</t>
  </si>
  <si>
    <t>https://www.nottingham.ac.uk/research/beacons-of-excellence/rights-lab/resources/reports-and-briefings/2022/march/the-energy-of-freedom-full-report.pdf</t>
  </si>
  <si>
    <t>Polysilicon and solar panel manufacturers based in China dominate the the global polysilicon supply, producing around 74% of global supply. Many manufacturers are based in, or use labour from, the Xinjiang Uyghur Autonomous Region (XUAR). Government and government-backed entities use a range of measures to coerce Uyghurs and other Turkic peoples in the region into employment within the solar manufacturing industry. The objectives of these measures are framed as economic and poverty alleviation, but they often involve detention in 'educational' or 'vocational training' facilities and placement into provate workplaces.</t>
  </si>
  <si>
    <t>OVER_x0002_EXPOSED: Uyghur Region Exposure Assessment for Solar Industry Sourcing</t>
  </si>
  <si>
    <t>https://www.shu.ac.uk/helena-kennedy-centre-international-justice/research-and-projects/all-projects/over-exposed</t>
  </si>
  <si>
    <t>The primary challenge in auditing modern slavery risk in PV supply chains is due to limited access to data within the global silicon-based solar industry. Most producers withhold information about the sourcing of polysilicon used in their products.</t>
  </si>
  <si>
    <t>CHN</t>
  </si>
  <si>
    <t>USA</t>
  </si>
  <si>
    <t>IND</t>
  </si>
  <si>
    <r>
      <t xml:space="preserve">[General] The IRIT score for this category arises largely from modern slavery risks in the production and distribution of solar generators, wind turbines and other generator products containing polysilicon, solar cells, solar modules or lithium-ion batteries. </t>
    </r>
    <r>
      <rPr>
        <sz val="11"/>
        <color rgb="FFFF0000"/>
        <rFont val="Calibri"/>
        <family val="2"/>
        <scheme val="minor"/>
      </rPr>
      <t>Products that contain polysilicon, solar cells, solar modules and lithium-ion batteries should be treated as High modern slavery risk.</t>
    </r>
    <r>
      <rPr>
        <sz val="11"/>
        <rFont val="Calibri"/>
        <family val="2"/>
        <scheme val="minor"/>
      </rPr>
      <t xml:space="preserve"> There have been authoritative determinations that, in some of the most common source countries for solar cells, solar modules, polysilicon and components of lithium-ion batteries, these components are made with forced and/or child labour. Such a determination does not however attract an ‘Authoritative Determination’ score of 3 in the IRIT methodology for solar *</t>
    </r>
    <r>
      <rPr>
        <b/>
        <sz val="11"/>
        <rFont val="Calibri"/>
        <family val="2"/>
        <scheme val="minor"/>
      </rPr>
      <t>generators</t>
    </r>
    <r>
      <rPr>
        <sz val="11"/>
        <rFont val="Calibri"/>
        <family val="2"/>
        <scheme val="minor"/>
      </rPr>
      <t xml:space="preserve">*, because the IRIT methodology awards a score of 3 only where the specific product identified in the taxonomy (in this case, generators) has been subject to such an authoritative determination – and not where one of its components has been subject to such a determination. That is, however, factored into the scoring of the other IRIT risk factors. 
[Supply Chain Model] The supply chain for polysilicon and solar PV panels is highly concentrated, with China accounting for around 75% of solar panel manufacturing. Supply chains for cobalt - an essential input in lithium-iron batteries - are similarly concentrated: over 70% of cobalt is produced in the Democratic Republic of the Congo. Workers in solar photovoltaic and cobalt supply chains have low levels of unionisation, worker voice, and labour organisation.
[Vulnerable Populations] The solar and polysilicon industry in Xinjiang has been linked to modern slavery through government-supported forced labour transfers of the local population to facilitate the mining of raw materials, and the production of solar-grade polysilicon, ingots, and wafers. Some mining activities of cobalt in the Democratic Republic of the Congo may include workers exposed to modern slavery risks through forced and child labour .
[Regulatory Context] Government restrictions in social auditing make assessing the risk to workers in the PV industry challenging. Regulatory arrangements reduce traceability in some parts of the supply-chain.
</t>
    </r>
  </si>
  <si>
    <t>GBR</t>
  </si>
  <si>
    <t>JPN</t>
  </si>
  <si>
    <t>Forced labour is prevalent in the PV supply chain, particularly in the Xinjiang Uyghur Autonomous Region, involving various stages of production including metallurgical silicon producers and polysilicon makers, some of whom represent a significant portion of the global polysilicon supply.</t>
  </si>
  <si>
    <t>Approximately 70% of the global cobalt supply originates from the Democratic Republic of the Congo (DRC), with a significant portion, ranging from 15% to 30%, derived from artisanal and small-scale mining (ASM) conducted by adults with no formal training or machinery, and sometimes involving children. ASM in DRC operates within a largely unregulated environment due to state incapacity and informal governance, resulting in instances of forced and child labour, primarily driven by household poverty and income instability.</t>
  </si>
  <si>
    <t>Social Audit Reforms and the labour Rights Ruse</t>
  </si>
  <si>
    <t>https://www.hrw.org/news/2020/10/07/social-audit-reforms-and-labour-rights-ruse</t>
  </si>
  <si>
    <t>Independent auditing of factories in Xinjiang is hindered by the government.</t>
  </si>
  <si>
    <t>ESP</t>
  </si>
  <si>
    <t>DEU</t>
  </si>
  <si>
    <t>OHCHR Assessment of human rights concerns in the Xinjiang Uyghur Autonomous Region, People’s Republic of China</t>
  </si>
  <si>
    <t>https://www.ohchr.org/en/documents/country-reports/ohchr-assessment-human-rights-concerns-xinjiang-uyghur-autonomous-region</t>
  </si>
  <si>
    <t xml:space="preserve">The UN Office of the High Commissioner on Human Rights expressed concern in xx 2022 about the use of labour and employment schemes in XUAR, noting indications that labour and employment schemes in the region involved coercion and were discriminatory in nature and effect. </t>
  </si>
  <si>
    <t>The solar and polysilicon industry in Xinjiang has been linked to modern slavery through the employment of forced labour transfers from the local population to facilitate the production of raw materials, solar-grade polysilicon, ingots, and wafers.</t>
  </si>
  <si>
    <t>03</t>
  </si>
  <si>
    <t xml:space="preserve">[General] No inherent modern slavery risk has been identified at this procurement category level beyond standard upstream modern slavery risks. </t>
  </si>
  <si>
    <t>04</t>
  </si>
  <si>
    <t>[General] Plumbing is generally considered high skilled work. However, inherent modern slavery risks may exist for any skilled and unskilled temporary migrant workers that form part of this service.
[Vulnerable Populations] Skilled and unskilled temporary migrant workers in Australia's construction industry, whether employed legally or not, face heightened vulnerability due to limited grasp of Australian workplace regulations, restricted access to support, language barriers, and social isolation. Victims of human trafficking, including migrants, can be vulnerable to slavery-like practices in the construction sector.</t>
  </si>
  <si>
    <t>05</t>
  </si>
  <si>
    <t xml:space="preserve">[General] Inherent modern slavery risks may exist for any skilled and unskilled temporary migrant workers that form part of this service due to the involvement of workers from the construction and building maintenance sectors.
[Vulnerable Populations] Skilled and unskilled temporary migrant workers in Australia's construction industry, whether employed legally or not, face heightened vulnerability due to limited grasp of Australian workplace regulations, restricted access to support, language barriers, and social isolation. Victims of human trafficking, including migrants, can be vulnerable to slavery-like practices in the construction sector.
</t>
  </si>
  <si>
    <t>06</t>
  </si>
  <si>
    <t>The Global Slavery Index 2023 - Full Report</t>
  </si>
  <si>
    <t>https://cdn.walkfree.org/content/uploads/2023/05/17114737/Global-Slavery-Index-2023.pdf</t>
  </si>
  <si>
    <t xml:space="preserve">Carpeting is included under the broader textiles category and heavily associated with forced labour. </t>
  </si>
  <si>
    <t>2023 Trafficking in Persons Report</t>
  </si>
  <si>
    <t>https://www.state.gov/reports/2023-trafficking-in-persons-report/pakistan</t>
  </si>
  <si>
    <t xml:space="preserve">Notes that carpet production is increasingly being moved to private homes with the result that labour rights are harder to enforce. </t>
  </si>
  <si>
    <t>2023 Trafficking in Persons Report: Pakistan
2021 Finding On The Worst Forms of Child Labour</t>
  </si>
  <si>
    <t xml:space="preserve">https://www.state.gov/reports/2023-trafficking-in-persons-report/pakistan
2021 Findings On The Worst Forms Of Child Labor
</t>
  </si>
  <si>
    <t>Pakistan: Bribes paid to labour department officials to avoid inspections. Inspectors do not have the authority to remove children from exploitive scenarios. Human traffickers exploit stateless persons in forced labour. Factories fail to follow labour laws and little or no government oversight.</t>
  </si>
  <si>
    <t>AFG</t>
  </si>
  <si>
    <t>Carpets</t>
  </si>
  <si>
    <t>Yes</t>
  </si>
  <si>
    <t>634, 659</t>
  </si>
  <si>
    <t>BRA</t>
  </si>
  <si>
    <t>Timber</t>
  </si>
  <si>
    <t>[General] Carpet production falls under the broader textile industry and follows similar high levels of subcontracting of poor or marginalised communities. 
[Authoritative Determinations] High risk products in this category include carpets and timber that could be produced with forced labour and child labour.
[Vulnerable Populations] Some carpet manufacturers may employ children in debt bondage and subject to excessive workigng hours. 
[Supply Chain Model] Carpet production has moved to private homes which increases the opportunity of exploitation. Poor working conditions including extended work hours leads to an increase in musculoskeletal problems amongst workers. 
[Regulatory Context] Research of key countries associated with the production of carpet and timber indicates officials are susceptible to bribery to omit auditing and in other cases, fail to criminalise forced labour, debt bondage and human trafficking.</t>
  </si>
  <si>
    <t>IRN</t>
  </si>
  <si>
    <t>KHM</t>
  </si>
  <si>
    <t>List of Goods Produced by Child Labour or Forced Labour</t>
  </si>
  <si>
    <t>https://www.dol.gov/agencies/ilab/reports/child-labor/list-of-goods-print</t>
  </si>
  <si>
    <t>In the carpet industry children under the age of 14 are sometimes forced to work in unregistered factories under bonded labour conditions (e.g. in Nepal). Children are in some cases not paid for their work,but rather paid through debt reduction. Children are not free to leave, living in nearby employer supplied accommodation so they can work long days up to 18 hours. Children may be punished by employers for refusing to work or falling asleep while working. In other cases, children as young as five are forced to work in the production of carpets (e.g. Pakistan). Vulnerable migrant and refugee children of impoverished families are sometimes forced to work to repay their family debt. Some children will be forced to work with no personal protective equipment to protect them from toxic chemicals and dust.</t>
  </si>
  <si>
    <t>National Library of Medicine</t>
  </si>
  <si>
    <t>https://www.ncbi.nlm.nih.gov/pmc/articles/PMC3963630/</t>
  </si>
  <si>
    <t>Carpet weaving is notorious for poor working conditions and forced hours leading to a high prevalence of musculoskeletal problems amongst vulnerable workers.</t>
  </si>
  <si>
    <t>2021 Finding On The Worst Forms of Child Labour</t>
  </si>
  <si>
    <t>https://www.dol.gov/sites/dolgov/files/ILAB/child_labor_reports/tda2021/2021_TDA_Big_Book.pdf</t>
  </si>
  <si>
    <t>India: The low compulsory education age encourages children to work at a younger age allowing them to be more exposed to exploitation. Regulation that governs working children aged 14 to 18 in hazardous labour does not cover carpet making industry. 
Afghanistan: Afghan law fails to criminalise forced labour, debt bondage and human trafficking.
Nepal: Nepal's legal framework does not adequately prohibit child labour</t>
  </si>
  <si>
    <t>NPL</t>
  </si>
  <si>
    <t>PAK</t>
  </si>
  <si>
    <t>PER</t>
  </si>
  <si>
    <t>PRK</t>
  </si>
  <si>
    <t>RUS</t>
  </si>
  <si>
    <t>Many young children in the carpet producing industry suffer respiratory illness. Children under forced labour conditions are often used as assistant truck drivers (Afghanistan).</t>
  </si>
  <si>
    <t>VNM</t>
  </si>
  <si>
    <t>IDN</t>
  </si>
  <si>
    <t>NZL</t>
  </si>
  <si>
    <t>MYS</t>
  </si>
  <si>
    <t>BEL</t>
  </si>
  <si>
    <t>TUR</t>
  </si>
  <si>
    <t>CHL</t>
  </si>
  <si>
    <t>THA</t>
  </si>
  <si>
    <t>ITA</t>
  </si>
  <si>
    <t>FIN</t>
  </si>
  <si>
    <t>ARE</t>
  </si>
  <si>
    <t>07</t>
  </si>
  <si>
    <t>12</t>
  </si>
  <si>
    <t>Risk relating to cleaning services covered here.</t>
  </si>
  <si>
    <t>[General] While no direct inherent risks of modern slavery have been identified, this category may rely on cleaning service providers, which carry a potential modern slavery risk.</t>
  </si>
  <si>
    <t>POL</t>
  </si>
  <si>
    <t>CAN</t>
  </si>
  <si>
    <t>CHE</t>
  </si>
  <si>
    <t>PRT</t>
  </si>
  <si>
    <t>NLD</t>
  </si>
  <si>
    <t>08</t>
  </si>
  <si>
    <t xml:space="preserve">[General] No inherent modern slavery risks were identified at this procurement category level beyond standard upstream modern slavery risks.  </t>
  </si>
  <si>
    <t>09</t>
  </si>
  <si>
    <t>Australian Institute of Criminology (Aus Gov): Inquiry into establishing a Modern Slavery Act in Australia submission 69</t>
  </si>
  <si>
    <t>https://www.aph.gov.au/DocumentStore.ashx?id=a3f3074e-f0f7-4771-96fd-cdae7432694f&amp;subId=510710</t>
  </si>
  <si>
    <t>A limited understanding of workplace legislation, social isolation and access to government support may make temporary migrant workers more vulnerable to labour exploitation. The unlawful practice of sham contracting poses a risk for all workers in the construction industry through the removal of employee rights.</t>
  </si>
  <si>
    <t>Australian Human Rights Commission: Property, Construction and Modern Slavery (2020)</t>
  </si>
  <si>
    <t>https://humanrights.gov.au/our-work/business-and-human-rights/publications/property-construction-and-modern-slavery-2020</t>
  </si>
  <si>
    <t xml:space="preserve">Building maintenance is susceptible to modern slavery due to the base-skill labour risk and the use of third-party labour hire arrangements. It also faces ongoing pressure to reduce operational expenditure leading to the lowest cost operator being chosen. This can lead to significant underpayment, improper deductions from wages and excessive work hours. </t>
  </si>
  <si>
    <t>[General] The construction industry refers to a diverse sector of work and can include construction, demolition, renovation and maintenance of a building. Inherent modern slavery risks may exist for any skilled and unskilled temporary migrant workers that form part of this service.
[Vulnerable Populations] Skilled and unskilled temporary migrant workers in Australia's construction industry, whether employed legally or not, face heightened vulnerability due to limited knowledge of Australian workplace regulations, restricted access to support, language barriers, and social isolation. Victims of human trafficking, including migrants, can be vulnerable to slavery-like practices in the construction sector.
[Supply Chain Model] Subcontracting and cash-in-hand employment make migrant workers susceptible to exploitation including underpayment with issues such as labour hire, sham and pyramid subcontracting reducing transparency.</t>
  </si>
  <si>
    <t>Short-changed: How to stop the exploitation of migrant workers in Australia (Grattan Institute)</t>
  </si>
  <si>
    <t>https://grattan.edu.au/wp-content/uploads/2023/05/Short-changed-How-to-stop-the-exploitation-of-migrant-workers-in-Australia.pdf</t>
  </si>
  <si>
    <t>Sham Contracting &amp; Phoenix activity in the Australian construction industry provides further opportunity to exploit workers under a third-party labour hire arrangement.</t>
  </si>
  <si>
    <t>Migrant workers in the construction industry are frequently employed via subcontracting and cash-in-hand arrangements, rendering them vulnerable to exploitation, especially through underpayment practices. Issues with subcontracting, including the extreme form known as Pyramid contracting, have been identified as problematic in the construction sector, leading to reduced transparency and oversight, with workers heavily reliant on intermediaries. Additionally, concerns about debt bondage were raised in relation to labour hire companies. These employment arrangements, both lawful (e.g. subcontracting and pyramid contracting) and unlawful (sham contracting), expose workers to labour exploitation. Subcontracting arrangements, while legal, are sometimes misused, further reducing transparency and accountability.</t>
  </si>
  <si>
    <t>Australian Council of Trade Union: Wage Theft: The exploitation of workers is widespread and has become a business model</t>
  </si>
  <si>
    <t>https://beta.actu.org.au/wp-content/uploads/2023/06/media1385221d170-wage-theft-in-australia-the-exploitation-of-workers-is-widespread-and-has-become-a-business-model-actu-submission-15-august-2018.pdf</t>
  </si>
  <si>
    <t>The CFMEU estimated that nearly one-third of so-called "independent contractors" in the construction industry are engaged in sham contracts.</t>
  </si>
  <si>
    <t>Migrant Work &amp; Employment in the Construction Sector (ILO)</t>
  </si>
  <si>
    <t xml:space="preserve">https://www.ilo.org/wcmsp5/groups/public/---ed_protect/---protrav/---migrant/documents/publication/wcms_538487.pdf </t>
  </si>
  <si>
    <t>The Australian Construction Industry has a growing demand for immigrant workers. These workers may be under an employer sponsored program. This provides a power imbalance that employers can manipulate, particularly around debt bondage (migration debt) and limited labour mobility once in Australia.</t>
  </si>
  <si>
    <t>10</t>
  </si>
  <si>
    <t>Submission: Review of Victoria’s Private Security Industry</t>
  </si>
  <si>
    <t>https://www.accr.org.au/downloads/2020-07-23-submission_-review-of-victoria%E2%80%99s-private-security-industry.pdf</t>
  </si>
  <si>
    <t>Workplace risks in NSW are similar to those encountered in Victoria, notably: 
•	Predominantly migrant workforce
•	Low English language competency
•	Downward price pressures by lead companies
•	Complex and informal subcontracting arrangements</t>
  </si>
  <si>
    <t>An Inquiry into the procurement of security services by local governments</t>
  </si>
  <si>
    <t>https://www.fairwork.gov.au/sites/default/files/migration/1376/inquiry-into-the-procurement-of-security-services-by-local-governments.pdf</t>
  </si>
  <si>
    <t>Competitive playing fields in relation to contracts, particularly those issued by the government, are leading to instances of tendering bids that are lower than the actual required cost for the employees to fulfil the required work. A high level of non-compliance with labour laws and underpayment of subcontractors is common due to multiple levels of subcontracting.</t>
  </si>
  <si>
    <t>Select Committee on Job Security Chapter 2 Labour hire and its impacts</t>
  </si>
  <si>
    <t>https://www.aph.gov.au/Parliamentary_Business/Committees/Senate/Job_Security/JobSecurity/Third_Interim_Report/section?id=committees%2Freportsen%2F024778%2F78260</t>
  </si>
  <si>
    <t>The lack of a labour hire licensing regulation for the security industry raises issues such as exploitation of vulnerable groups, a lack of workplace protections, lower levels of workplace safety, and wage theft.</t>
  </si>
  <si>
    <t xml:space="preserve">[General] This category includes vulnerable populations and supply chain risks due to labour management practices.
[Vulnerable Populations] A significant migrant workforce i spresent in the NSW security services sector. They show signs of limited grasp of Australian workplace protections and the risks associated with prevalent labour hiring practices. 
[Supply chain model] There is some evidence of competition for contracts leading to bids lower than total employee costs, high use of sub-contracting and use of independent contracting arrangements instead of permanent employment when the latter is more appropriate. Labour hire practices also show signs of abuse.
[Regulatory Context] The lack of labour hire licensing regulation can lead to issues such as the exploitation of vulnerable groups. The absence of any labour hire licensing scheme in NSW makes this risk especially pronounced. </t>
  </si>
  <si>
    <t>Report of the Migrant Workers’ Taskforce</t>
  </si>
  <si>
    <t>https://www.dewr.gov.au/migrant-workers-taskforce/resources/report-migrant-workers-taskforce</t>
  </si>
  <si>
    <t>Security industries are high risk for unscrupulous labour hire practices. Labour hire operators have been found to exploit migrant workers through the use of complex operating environments, involving black economy, the use of intermediaries and potential acts of money laundering or human trafficking.</t>
  </si>
  <si>
    <t>Victoria’s Private Security Industry</t>
  </si>
  <si>
    <t>https://www.spaal.com.au/wp-content/uploads/2020/06/Issues_paper_-_private_security_industry_review_.pdf</t>
  </si>
  <si>
    <t>Extensive contracting and casual labour hire are common in the private security area when permanent employment would be more appropriate. The nature of these contracts does not qualify workers for long service leave and other benefits.</t>
  </si>
  <si>
    <t>https://www.dewr.gov.au/download/14482/report-migrant-workers-taskforce/29660/report-migrant-workers-taskforce/pdf</t>
  </si>
  <si>
    <t xml:space="preserve"> According to a migrant workers taskforce report, high uses of sub-contracting, independent contracting and a prevalence of vulnerable migrant workers are identified in the security sector.</t>
  </si>
  <si>
    <t xml:space="preserve">Observations by UWU, as reported in the review of Victoria’s private security industry (ACCR) indicate an extensive use of subcontracting, supplementing the directly employed labour workforce.  </t>
  </si>
  <si>
    <t>11</t>
  </si>
  <si>
    <t>[General] No inherent modern slavery risk has been identified at this procurement category level beyond standard upstream modern slavery risks.</t>
  </si>
  <si>
    <t>Cleaning Accountability Framework: Cleaning Contractors Modern Slavery Guidance</t>
  </si>
  <si>
    <t>https://www.cleaningaccountability.org.au/wp-content/uploads/2020/12/CAF_ModernSlaveryGuidance_Contractors_v1.0.pdf</t>
  </si>
  <si>
    <t>Workers in the cleaning industry are vulnerable due to dangerous work, low barriers to entry, a high proportion of temporary migrant workers with precarious immigration statuses, limited English proficiency, minimal social networks, low awareness of workplace rights, and limited recourse for addressing workplace exploitation.</t>
  </si>
  <si>
    <t>Parliamentary inquiry into the exploitation of general and specialist cleaners working in retail chains for contracting or subcontracting cleaning companies</t>
  </si>
  <si>
    <t>https://www.aph.gov.au/Parliamentary_Business/Committees/Senate/Education_and_Employment/ExploitationofCleaners/Report</t>
  </si>
  <si>
    <t>Shame subcontracting, pyramid subcontracting and labour hire arrangements can also mask non-compliant practices as they create distance between the service-receiving business and the workers. Rogue labour hire operators operate outside established frameworks and exploit workers. Layers of subcontracting can be complex with up to four levels of subcontracting being reported in one case.</t>
  </si>
  <si>
    <t>Parliamentary inquiry into the  exploitation  of  general  and  specialist  cleaners  working  in retail  chains  for contracting or subcontracting cleaning companies</t>
  </si>
  <si>
    <t>Discusses relationship between uninionization and vulnerability to exploitation. Union access in this sector may be hindered by lack of access to workplaces after hours, high turnover of casual labour and employer intimidation.</t>
  </si>
  <si>
    <t>[General] The risk in commercial cleaning is linked to employment and management practices that exploit vulnerable workers in a price-competitive industry.
[Vulnerable Populations] The cleaning industry's vulnerability is heightened by factors such as dangerous work, low barriers to entry, a large proportion of temporary migrant workers and international students, limited English proficiency, and wage theft.
[Supply Chain Model] Sham subcontracting, pyramid subcontracting, and labour hire arrangements in the cleaning industry can obscure non-compliant practices by creating distance between service-receiving businesses and workers with some cases involving up to four levels of subcontracting. The cleaning industry's complex supply chain structures and opaque contracting practices contribute to the vulnerability of its workforce.
[Regulatory Context] Despite the Fair Work Ombudsman's efforts worker exploitation persists in cleaning companies through offenses like underpayment, sham contracting, and mistreatment. Reduced union access influenced by after-hours restrictions, high casual labour turnover, and employer intimidation may lead to increased worker exploitation whereas workplaces with higher union access may lead to a reduction in exploitation.</t>
  </si>
  <si>
    <t>The cleaning industry is characterised as low paid, insecure, isolating, dangerous, and difficult. It is susceptible to exploitative practices especially among migrants and individuals from culturally and linguistically diverse backgrounds. This vulnerability is exacerbated by the industry's labour-intensive nature and a lack of consistency and transparency in pricing, further compounded by its predominantly vulnerable workforce, often composed of individuals for whom English is a second language.</t>
  </si>
  <si>
    <t>Workers in the cleaning industry are vulnerable due to industry complex supply chain structures, subcontracting, labour hire, and opaque contracting practices.</t>
  </si>
  <si>
    <t>Fairwork (various)</t>
  </si>
  <si>
    <t xml:space="preserve">https://www.fairwork.gov.au/newsroom/media-releases/2023-media-releases/june-2023/20230605-carnarvon-cleaners-penalty-media-release
https://www.fairwork.gov.au/newsroom/media-releases/2017-media-releases/june-2017/20170806-gps-penalty
https://www.fairwork.gov.au/newsroom/media-releases/2018-media-releases/may-2018/20180529-iss-penalty-mr
</t>
  </si>
  <si>
    <t>Despite the efforts of the Fair Work Ombudsman (FWO), cleaning companies continue to commit offenses such as underpayment, sham contracting, treating workers as slaves, and engaging in dubious labour hire practices that contravene the Fair Work Act.</t>
  </si>
  <si>
    <t>Wage Theft in Australia: Findings of the National Temporary Migrant Work Survey</t>
  </si>
  <si>
    <t>https://papers.ssrn.com/sol3/papers.cfm?abstract_id=3140071</t>
  </si>
  <si>
    <t>A survey of migrant workers employed as cleaners by UTS found that 10% had reported having their passports confiscated.</t>
  </si>
  <si>
    <t>Modern Slavery, Subcontracting and Commercial Cleaning</t>
  </si>
  <si>
    <t>https://www.accr.org.au/news/modern-slavery-subcontracting-and-commercial-cleaning/</t>
  </si>
  <si>
    <t>Subcontracting and complex indirect employment is common in the commercial cleaning industry.</t>
  </si>
  <si>
    <t>New report reveals continued exploitation of international students in Australia</t>
  </si>
  <si>
    <t>https://www.cleaningaccountability.org.au/news/exploitation-of-international-students-in-australia/</t>
  </si>
  <si>
    <t>In metropolitan areas, international students and other temporary migrants often make up 85% of the cleaning workforce, experiencing common issues like wage theft and exploitation.</t>
  </si>
  <si>
    <t>13</t>
  </si>
  <si>
    <t>US Department of Labour List of Goods Produced by Child or Forced Labour 2022 (biennial)</t>
  </si>
  <si>
    <t>Reports have found that migrant labourers from Bangladesh, India, Myanmar, and Nepal work in rubber glove factories in Malaysia, sometimes subjected to debt bondage, with their movement restricted.</t>
  </si>
  <si>
    <t>Forced labour in the Malaysian medical gloves supply chain</t>
  </si>
  <si>
    <t>https://modernslaverypec.org/assets/downloads/Malaysia-research-summary.pdf</t>
  </si>
  <si>
    <t xml:space="preserve">Migrant workers are employed through subcontracting and recruitment agencies and may in some cases be threatened or intimidated not to speak up about recruitment fees and resulting debt bondage. </t>
  </si>
  <si>
    <t>Decent work challenges and opportunities in Malaysia’s rubber glove supply chain</t>
  </si>
  <si>
    <t>https://www.ilo.org/wcmsp5/groups/public/---ed_dialogue/---sector/documents/publication/wcms_886336.pdf</t>
  </si>
  <si>
    <t>In some contexts, workers' rights to freedom of association and collective bargaining are not fully protected, and the right to form a union may require permission from the government.</t>
  </si>
  <si>
    <t>848.22 (rubber gloves)</t>
  </si>
  <si>
    <t xml:space="preserve">[General] The inherent risk of modern slavery in this category relates primarily to rubber gloves and other personal protective equipment (PPE) . Additional upstream risks may exist in the production of natural rubber. 
[Authoritative Determinations] High-risk products in this category includes rubber gloves. 
[Vulnerable Populations] It has been reported that migrant workers are vulnerable to exploitation in Malaysia in the rubber glove manufacturing industry, and several producers have at one time or another been issued US Government Withhold Release Orders; in some cases those Orders have been lifted after remedial action was taken.  
[Supply Chain Model] There is evidence of increased risk for migrant workers in certain south-east Asian countries arising from heavy use of subcontracting, limited assistance to foreign migrant workers, and use of tied visas.  
[Regulatory Context] Restrictions on the freedom of association and collective bargaining create vulnerabilities, especially for foreign workers. </t>
  </si>
  <si>
    <t>554.2, 591.4, 893.11, 899.72</t>
  </si>
  <si>
    <t>Glove manufacturing in Malaysia has in some cases been linked to forced labour and exploitation including intimidation and threats, physical and sexual violence, retention of identity documents, restrictions on workers’ movements, isolation, abusive working and living conditions and excessive overtime. Withhold Release Orders were issued by the US government against six glove manufacturers between 2019 and 2022.</t>
  </si>
  <si>
    <t xml:space="preserve">Migrant workers in the glove manufacturing industry in Malaysia are commonly employed through subcontracting agencies, and their contracts are not always provided in a language they can read. Tied visa practices also increase risks of exploitation. </t>
  </si>
  <si>
    <t>SGP</t>
  </si>
  <si>
    <t>KOR</t>
  </si>
  <si>
    <t>FRA</t>
  </si>
  <si>
    <t>14</t>
  </si>
  <si>
    <t>Countries Where Coffee is Reportedly Produced with Forced Labor and/or Child Labor</t>
  </si>
  <si>
    <t>https://verite.org/project/coffee-3/</t>
  </si>
  <si>
    <t>Forced and child labour have been identified in coffee-producing centres in Central and South America, as well as parts of Africa. Smallholder farms rely on family labour, including children, and in larger plantations children often work alongside their parents.</t>
  </si>
  <si>
    <t>In Central and South America, coffee plantations often depend on labour brokers to recruit workers, which can lead to deceptive recruitment, document retention, debt bondage, and other signs of forced labour. Migrants are often employed as temporary workers without formal contracts.</t>
  </si>
  <si>
    <t>Countries Where Coffee is Reportedly Produced with Forced Labor and/or Child Labor (Section: "Examples of what governments, corporations, and others are doing:")</t>
  </si>
  <si>
    <t>For coffee social and environmental certifications exist however, many do not cover common indicators of trafficking, such as recruitment fees, document retention, indebtedness, and restrictions on workers' freedom of movement.</t>
  </si>
  <si>
    <t>Coffee</t>
  </si>
  <si>
    <t>071, 074
(tea and coffee)</t>
  </si>
  <si>
    <t>CIV</t>
  </si>
  <si>
    <t>COL</t>
  </si>
  <si>
    <t xml:space="preserve">[General] The inherent risk of modern slavery in this category relates to a range of food items, such as tea, coffee, chocolate (cocoa), agricultural products, including citrus and berries, meat, and fish. It also pertains to the delivery of hospitality services, such as catering and food service.
[Authoritative Determinations] Child and forced labour have been identified in the production of tea and coffee in Central and South America, as well as in regions of Africa, including sub-Saharan Africa.
[Vulnerable Populations]
Tea, coffee, and cocoa: There is evidence of use of forced and child migrant labour in the production of tea, coffee, and cocoa.
Fish: The global fisheries industry faces issues such as human trafficking of migrants and forced labour.
Meat processing and horticulture: In Australia, the horticulture and meat processing industries heavily rely on temporary migrant labour, such as working holidaymakers, international students, and temporary labour schemes.
Hospitality: The hospitality industry in Australia relies on temporary migrant workers, including working holidaymakers and students, who are vulnerable to underpayment of wages.
[Supply Chain Model]
Tea, coffee, and cocoa: Tea and coffee production rely on labour brokers, subcontracted workers, and workers without formal contracts. Workers in cocoa production are burdened by recruitment-related debts.
Fish: Migrant workers face potential labour exploitation during recruitment by agencies and brokers that use deceptive and coercive practices.
Meat processing and horticulture: The horticulture industry in Australia relies heavily on labour hire agencies, which are over-represented in labour enforcement actions by the Fair Work Ombudsman. 
[Regulatory Context]
Coffee: For coffee, social and environmental certifications exist, however many do not cover common indicators of trafficking, such as recruitment fees, document retention, indebtedness, and restrictions on workers' freedom of movement.
Fish: Workers in the fishing industry lack freedom of association, collective bargaining rights, and, in some countries, have no legal rights to join a union.
Meat processing and horticulture: The absence of a labour hire licensing scheme in NSW correlates to over-representation of agriculture and horticulture contexts in labour enforcement actions, for example by the Fair Work Ombudsman.  </t>
  </si>
  <si>
    <t>CRI</t>
  </si>
  <si>
    <t>DOM</t>
  </si>
  <si>
    <t>Countries Where Tea is Reportedly Produced with Forced Labor and/or Child Labor</t>
  </si>
  <si>
    <t>https://verite.org/project/tea-3/</t>
  </si>
  <si>
    <t>Ethnic Indian families, including internal migrants, who work in the tea industry in Bangladesh and India face forced labour conditions characterised by high quotas and wage deductions. Debt bondage can occur through loans from workers to employers, often involving child labour to meet these quotas. Sub-Saharan African tea-producing countries also have with problems such as poor working conditions, child labour, and dependency on migrant workers.</t>
  </si>
  <si>
    <t xml:space="preserve">High risks for workers from subcontracting arrangements, piece work and wage deduction arrangements. </t>
  </si>
  <si>
    <t>Global Slavery Index / Spotlight Charting Progress Against Forced Labour At Sea</t>
  </si>
  <si>
    <t>https://www.walkfree.org/global-slavery-index/findings/spotlights/forced-labour-at-sea/</t>
  </si>
  <si>
    <t>Workers in the fishing industry often lack freedom of association and collective bargaining rights, with migrant workers in some countries having limited or no legal rights to join unions.</t>
  </si>
  <si>
    <t>GIN</t>
  </si>
  <si>
    <t>GTM</t>
  </si>
  <si>
    <t>HND</t>
  </si>
  <si>
    <t>Tea</t>
  </si>
  <si>
    <t>KEN</t>
  </si>
  <si>
    <t>Coffee - Tea</t>
  </si>
  <si>
    <t>Global Slavery Index / Spotlight Forced Labour: Chocolate's Hidden Ingredient</t>
  </si>
  <si>
    <t>https://www.walkfree.org/global-slavery-index/findings/spotlights/chocolates-hidden-ingredient/</t>
  </si>
  <si>
    <t>Child and forced labour in the cocoa industry are primarily driven by widespread poverty, low cocoa prices, limited education opportunities, and small profits for farmers. This leads to the recruitment of vulnerable workers including children and migrants often through coercion or debt bondage, to meet demand and improve profitability.</t>
  </si>
  <si>
    <t>Countries Where Cocoa is Reportedly Produced with Forced Labor and/or Child Labor</t>
  </si>
  <si>
    <t>https://verite.org/project/cocoa-3/</t>
  </si>
  <si>
    <t>Migrant cocoa workers frequently find themselves burdened with recruitment-related debts and wage deductions forcing them to extend their work commitments to settle these financial obligations.</t>
  </si>
  <si>
    <t>The Migration Act 1958 (Cth) has (until recent reforms were passed through Commonwealth Parliament in November/December 2023) provided limited mechanisms for addressing exploitation of non-sponsored migrant workers (i.e. students and working holiday makers) legally working and meeting visa requirements or to sanction employers extracting extra benefits, like one-off payments, wage deductions, or free labour.</t>
  </si>
  <si>
    <t>MEX</t>
  </si>
  <si>
    <t>MWI</t>
  </si>
  <si>
    <t>NIC</t>
  </si>
  <si>
    <t>PAN</t>
  </si>
  <si>
    <t>RWA</t>
  </si>
  <si>
    <t>Victorian Inquiry into the Labour Hire Industry and Insecure Work.</t>
  </si>
  <si>
    <t>https://www.aph.gov.au/DocumentStore.ashx?id=9a344aab-e560-472d-9db0-651d36daeb7a&amp;subId=463454</t>
  </si>
  <si>
    <t xml:space="preserve">A high number of working holiday makers are employed in the meat processing industry. There is evidence of mistreatment, wage deductions, lack of safety, and underpayment of wages. Discusses issues similar to those identified in NSW by the Anti-slavery Commissioner, through field and site visits, and direct engagement with the temporary migrant workforce. </t>
  </si>
  <si>
    <t>The meat industry is highly reliant on labour hire. Often, a high percentage of working holidaymakers and other visa-holders are recruited through labour hire agencies purely for the purpose of working in abattoirs.</t>
  </si>
  <si>
    <t>A National Disgrace: The Exploitation of Temporary Work Visa Holders</t>
  </si>
  <si>
    <t>https://www.aph.gov.au/parliamentary_business/committees/senate/education_and_employment/temporary_work_visa/report</t>
  </si>
  <si>
    <t>Undocumented migrants are not covered by Australian employment laws, leaving them vulnerable to exploitation.</t>
  </si>
  <si>
    <t>SLE</t>
  </si>
  <si>
    <t>SLV</t>
  </si>
  <si>
    <t>TZA</t>
  </si>
  <si>
    <t>UGA</t>
  </si>
  <si>
    <t>Forced labour and human trafficking in fisheries</t>
  </si>
  <si>
    <t>https://www.ilo.org/global/topics/forced-labour/policy-areas/fisheries/lang--en/index.htm</t>
  </si>
  <si>
    <t>Forced labour and human trafficking in the fisheries sector are severe issues, especially affecting migrant workers who are often deceived, coerced, and forced to work on fishing vessels under threats and debt bondage. This activity has also been linked to transnational organised fisheries crime.</t>
  </si>
  <si>
    <t>Fishers First Good Practices To End Labour Exploitation At Sea</t>
  </si>
  <si>
    <t>https://www.ilo.org/dyn/migpractice/docs/184/Fishing.pdf</t>
  </si>
  <si>
    <t>Fishers, particularly migrant labourers, face potential labour exploitation during recruitment by agencies or brokers often involving fees against future earnings that can result in debt bondage. Certain brokers employ deceptive and coercive tactics to recruit fishers for fishing vessels.</t>
  </si>
  <si>
    <t>Short-changed How to stop the exploitation of migrant workers in Australia</t>
  </si>
  <si>
    <t>The lack of national labour hire licensing laws increases the risk of exploitation of temporary migrant workers.</t>
  </si>
  <si>
    <t>PNG</t>
  </si>
  <si>
    <t>Towards a Durable Future: Tackling Labour Challenges in the Australian Horticulture Industry</t>
  </si>
  <si>
    <t>https://www.researchgate.net/publication/331586106_Towards_a_Durable_Future_Tackling_Labour_Challenges_in_the_Australian_Horticulture_Industry_-_REPORT</t>
  </si>
  <si>
    <t xml:space="preserve">The horticulture industry in Australia relies on temporary migrant labour. The types of visas workers hold include: working holidaymakers, temporary visa workers under the Pacific Assisted Labour Mobility (PALM) scheme, and international students. In addition, undocumented migrants are known to work in the industry.
</t>
  </si>
  <si>
    <t>The horticulture industry relies heavily on labour hire agencies to recruit workers. There is evidence that some labour hire agencies do not operate in compliance with employment laws to exploit and underpay workers.</t>
  </si>
  <si>
    <t>Select Committee on Job Security Chapter 2 Labour hire and its impacts
CFMEU Submission in response to the Senate Select Committee on Job Security</t>
  </si>
  <si>
    <t>https://www.aph.gov.au/Parliamentary_Business/Committees/Senate/Job_Security/JobSecurity/Third_Interim_Report/section?id=committees%2Freportsen%2F024778%2F78260
https://www.aph.gov.au/DocumentStore.ashx?id=e27c3235-184a-4011-958b-df17d097746b&amp;subId=706265</t>
  </si>
  <si>
    <t>The lack of a labour hire licensing regulation in horticulture and meat processing, raises issues such as exploitation of vulnerable groups, a lack of workplace protections, lower levels of workplace safety, and wage theft.</t>
  </si>
  <si>
    <t>ETH</t>
  </si>
  <si>
    <t>LKA</t>
  </si>
  <si>
    <t>The hospitality sector relies on temporary migrant workers, such as students and working holidaymakers. These workers fill low-skilled, low paying jobs and are vulnerable to underpayment of wages.</t>
  </si>
  <si>
    <t>15</t>
  </si>
  <si>
    <t>16</t>
  </si>
  <si>
    <t>17</t>
  </si>
  <si>
    <t>18</t>
  </si>
  <si>
    <t>19</t>
  </si>
  <si>
    <t>20</t>
  </si>
  <si>
    <t>List of Products Produced by Forced or Indentured Child Labor</t>
  </si>
  <si>
    <t>https://www.dol.gov/agencies/ilab/reports/child-labor/list-of-products?tid=All&amp;field_exp_good_target_id=5784&amp;items_per_page=10</t>
  </si>
  <si>
    <t>This source notes reports of child labour and forced labour in Henan, Sichuan, Guangdong and Shanxi electronics factories. Often happening in programs described as student apprenticeships, as well as deductions from salaries made for food and accommodation. Also includes mentions of children being held captive and forced to work long hours for little pay.</t>
  </si>
  <si>
    <t>Responsible business conduct in China electronics supply chains</t>
  </si>
  <si>
    <t>https://www.ilo.org/wcmsp5/groups/public/---asia/---ro-bangkok/documents/projectdocumentation/wcms_865462.pdf</t>
  </si>
  <si>
    <t>The challenges in the labour market include excessive overtime due to just-in-time production, a high percentage of temporary workers for flexible production needs, limited grasp transfer, low wages, and forced labour particularly among migrant workers.</t>
  </si>
  <si>
    <t>Regional Risk Assessment: Electronics Industry, Vietnam</t>
  </si>
  <si>
    <t>https://electronicswatch.org/regional-risk-assessment-electronics-industry-vietnam-august-2019_2564000.pdf</t>
  </si>
  <si>
    <t>P22, Worker organisation issues in producing country due to "The fact that the unions are manipulated by management has deprived workers of a mechanism for grievance-handling, communication, representation and protection"</t>
  </si>
  <si>
    <t>752.3, 764.12</t>
  </si>
  <si>
    <t xml:space="preserve">[General] There is well established evidence of modern slavery risks in the supply chains in this category, notably relating to both child and forced labour.
[Vulnerable Populations] There is evidence of debt bondage, deceptive recruitment practices and other forms of labour abuse in electronics manufacturing and assembly globally, especially where migrant workers are a significant presence in the workforce. 
[Supply Chain Model] Complex subcontracting in the electronics manufacturing sector reduces traceability. Labour hire agencies and sub-agents are used in the recruitment of workers which can increase risks of exploitation in some contexts.  
[Regulatory Context] In some producing centres outsourced workers are prevented from joining unions and are excluded from collective bargaining agreements. Independent auditing can be hindered by governments. And in certain contexts forcible transfer of minority populations appears to be linked to forcible employment in these supply-chains. </t>
  </si>
  <si>
    <t>In the electronics industry in Malaysia, there are reported cases of forced labour and debt bondage among migrant workforces. In Xinjiang, Uyghurs working in the electronics factories are reportedly forced to work under state-imposed forced labour.</t>
  </si>
  <si>
    <t>Migrants and their Vulnerability to Human Trafficking, Modern Slavery and Forced Labour (Page 49 - 50)</t>
  </si>
  <si>
    <t>https://publications.iom.int/books/migrants-and-their-vulnerability-human-trafficking-modern-slavery-and-forced-labour</t>
  </si>
  <si>
    <t>Migrant workers in Malaysia's electronics sector are recruited through sub-agents in remote areas. These sub-agents refer workers to larger agencies in cities, which connect them to employment agents or factories. Regulation of these agencies is often lacking, and complex subcontracting networks can lead to issues like unpaid wages. Structural challenges pressure agencies to keep wages low and bypass legal procedures.</t>
  </si>
  <si>
    <t>Forced Labor in the Production of Electronic Goods in Malaysia (Page 15)</t>
  </si>
  <si>
    <t>https://verite.org/wp-content/uploads/2016/11/VeriteForcedLaborMalaysianElectronics2014.pdf</t>
  </si>
  <si>
    <t>Outsourced workers are supervised by the management of factories and are unable to join unions, seek representation, and they are not covered by collective bargaining agreements.</t>
  </si>
  <si>
    <t>Pakistan</t>
  </si>
  <si>
    <t>US Customs and Border Protection Withhold Release Orders and Findings</t>
  </si>
  <si>
    <t>https://www.cbp.gov/trade/forced-labor/withhold-release-orders-and-findings</t>
  </si>
  <si>
    <t xml:space="preserve">The Chinese firm 'Hefei Bitland Information Technology Co., Ltd.' appears on the 'US Customs and Border Protection Withhold Release Orders and Findings' list. The accompanying press release states there is reasonable basis to believe this computer parts manufacturer uses both prison and forced labour to produce electronics. </t>
  </si>
  <si>
    <t>Foreign workers in Malaysia are tied to specific employers through non-transferable work permits. Employers provide housing, medical care, and insurance. Job details are set by agents, who also arrange housing for most workers. Movement between facilities or furloughs can occur without control. This dependency heightens vulnerability to exploitation, as workers rely on employers for legal status, jobs, and basic necessities.</t>
  </si>
  <si>
    <t>Forced Labor in the Production of Electronic Goods in Malaysia (Page 86-87, 120)</t>
  </si>
  <si>
    <t xml:space="preserve">Migrant contract workers in Malaysia from countries such as Indonesia, Nepal and Bangladesh face isolation in hostels and limited movement due to curfews and surveillance. Workers face issues such as high fees, debt bondage, deceptive recruitment, and passport retention. Encounters with police, and immigration officials lead to fear and restrictions, aggravated by reliance on photocopies of documents. This situation confines their mobility and creates vulnerability.  </t>
  </si>
  <si>
    <t>Subcontracting in electronics: From contract manufacturers to providers of Electronic Manufacturing Services (EMS)</t>
  </si>
  <si>
    <t>https://www.ilo.org/wcmsp5/groups/public/---ed_dialogue/---sector/documents/publication/wcms_161177.pdf</t>
  </si>
  <si>
    <t>Subcontracted electronic manufacturing is common and helps companies spread risk. The production of a single product can often be fragmented amongst factories in various regions to take advantage of lower costs.</t>
  </si>
  <si>
    <t>Uyghurs for sale: ‘Re-education’, forced labour and surveillance beyond Xinjiang</t>
  </si>
  <si>
    <t>https://www.aspi.org.au/report/uyghurs-sale</t>
  </si>
  <si>
    <t>The supply chains of global technology corporations that manufacture computer equipment, printers, monitors, and other accessories are connected to Xinjiang, where reports of forced labour in electronics subcontract factories have emerged.</t>
  </si>
  <si>
    <t>21</t>
  </si>
  <si>
    <t>22</t>
  </si>
  <si>
    <t>23</t>
  </si>
  <si>
    <t>Various news media</t>
  </si>
  <si>
    <t>https://www.abc.net.au/listen/programs/backgroundbriefing/8329068
https://www.abc.net.au/news/2017-03-10/australian-e-waste-ending-up-in-toxic-african-dump/8339760
https://www.abc.net.au/news/science/2018-08-16/australian-e-waste-exports-to-developing-countries-unethical/10119000</t>
  </si>
  <si>
    <t>Australia exports a significant amount of e-waste to developing countries. Most reporting centres on the toxic nature of processing of e-waste but there is strong correlation between this and vulnerable populations undertaking the unregulated work.</t>
  </si>
  <si>
    <t>Department of Agriculture, Fisheries and Forestry - Discussion paper</t>
  </si>
  <si>
    <t>https://haveyoursay.agriculture.gov.au/74338/widgets/359784/documents/222072</t>
  </si>
  <si>
    <t>The Department of Agriculture, Water and Environment recognises that the e-waste supply chain suffers from illegal export of Australia's e-waste. Offshoring processing provides opportunity for low-socioeconomic populations to be exploited</t>
  </si>
  <si>
    <t>Illegal Export of e-Waste from Australia</t>
  </si>
  <si>
    <t>http://wiki.ban.org/images/7/7c/Australian_e-Waste_Report_-_2018.pdf</t>
  </si>
  <si>
    <t>E-waste from Australia has reprotedly been illegally exported to locations where it has been processed by undocumented labourers. There is strong correlation between offshore processing of e-waste and child labour constituting modern slavery.</t>
  </si>
  <si>
    <t>[General] E-waste includes electronic products including ICT hardware. Inherent modern slavery risks may exist for any e-waste that is exported offshore.
[Vulnerable Populations] Australia exports e-waste to developing countries where it may be processed by undocumented and/or child labour.
[Supply Chain Model] E-waste supply chains suffer from the illegal export of electronic items for disposal. That illegality increases the risk of exploitation.
[Regulatory Context] There is a strong correlation between offshore processing of e-waste and child labour/undocumented labourers.</t>
  </si>
  <si>
    <t>E-Waste Trend, Settings and Exposure Pathways (P31)</t>
  </si>
  <si>
    <t>https://apps.who.int/iris/rest/bitstreams/1350891/retrieve</t>
  </si>
  <si>
    <t>WHO estimates that 18 million children aged 5-17 years are engaged in industries where e-waste processing is a subsector.</t>
  </si>
  <si>
    <t>ILO: The Global Impact of e-waste (P20)</t>
  </si>
  <si>
    <t>http://www.ilo.org/wcmsp5/groups/public/@ed_dialogue/@sector/documents/publication/wcms_196105.pdf</t>
  </si>
  <si>
    <t>ILO notes that children working in legal and illegal e-waste sites are vulnerable to exploitation.</t>
  </si>
  <si>
    <t>24</t>
  </si>
  <si>
    <t>ERADICATING FORCED LABOR IN ELECTRONICS: What do company statements under the UK Modern Slavery Act tell us?</t>
  </si>
  <si>
    <t>https://respect.international/wp-content/uploads/2019/03/Eradicating-Forced-Labor-in-Electronics.pdf</t>
  </si>
  <si>
    <t>Workers hired through labour agencies may face bonded labour due to high debts, and their identification documents are often withheld restricting their mobility.</t>
  </si>
  <si>
    <t>Worker organisation issues in producing country due to "The fact that the unions are manipulated by management has deprived workers of a mechanism for grievance-handling, communication, representation and protection"</t>
  </si>
  <si>
    <t>[General] There is well established evidence of modern slavery risks in the supply chains in this category, notably relating to both child and forced labour.
[Vulnerable Populations] There is evidence of debt bondage, deceptive recruitment practices and other forms of labour abuse in electronics manufacturing and assembly globally, especially where migrant workers are a significant presence in the workforce. 
[Supply Chain Model] Complex subcontracting in the electronics manufacturing sector reduces traceability. Labour hire agencies and sub-agents are used in the recruitment of workers which can increase risks of exploitation in some contexts.  
[Regulatory Context] In some producing centres outsourced workers are prevented from joining unions and are excluded from collective bargaining agreements. Independent auditing can be hindered by governments. And in certain contexts forcible transfer of minority populations appears to be linked to forcible employment in these supply-chains.</t>
  </si>
  <si>
    <t>The supply chains of some global technology corporations that manufacture computer equipment, printers, monitors, and other accessories are connected to Xinjiang, where reports of forced labour in electronics subcontract factories have emerged.</t>
  </si>
  <si>
    <t>25</t>
  </si>
  <si>
    <t>The challenges in the labour market include excessive overtime due to just-in-time production, a high percentage of temporary workers for flexible production needs, low wages, and forced labour particularly among migrant workers.</t>
  </si>
  <si>
    <t>752.6, 752.8, 759.97, 764.22, 764.24</t>
  </si>
  <si>
    <t>26</t>
  </si>
  <si>
    <t>Disposable gloves are covered in this category.</t>
  </si>
  <si>
    <t>27</t>
  </si>
  <si>
    <t>761.4, 761.5, 764.84</t>
  </si>
  <si>
    <t>Malaysia</t>
  </si>
  <si>
    <t>28</t>
  </si>
  <si>
    <t>PHL</t>
  </si>
  <si>
    <t>Forced Labor in the
Production of Electronic
Goods in Malaysia (Page 15)</t>
  </si>
  <si>
    <t>Forced Labor in the
Production of Electronic
Goods in Malaysia (Page 86-87, 120)</t>
  </si>
  <si>
    <t>Uyghurs for sale: ‘Re-education’, forced labour and
surveillance beyond Xinjiang</t>
  </si>
  <si>
    <t>DHS to Ban Imports from Two Additional PRC-Based Companies as Part of Its Enforcement of the Uyghur Forced Labor Prevention Act (UFLPA)
US bans imports from China-based Ninestar over Uyghurs</t>
  </si>
  <si>
    <t>https://www.dhs.gov/news/2023/06/09/dhs-ban-imports-two-additional-prc-based-companies-part-its-enforcement-uyghur
https://www.reuters.com/world/us/us-bans-imports-china-based-ninestar-corp-over-uyghurs-2023-06-09/</t>
  </si>
  <si>
    <t>Ninestar Corp, a large manufacturer of laser printers and consumables was added to the UFPLA entity list restricting goods from entering the United States as a result of the companies’ participation in business practices that target members of persecuted groups.</t>
  </si>
  <si>
    <t>29</t>
  </si>
  <si>
    <t>30</t>
  </si>
  <si>
    <t>No other way to fight back': Philippines call center workers battle unfair quotas</t>
  </si>
  <si>
    <t>https://www.theguardian.com/business/2018/nov/21/no-other-way-to-fight-back-philippines-call-center-workers-battle-unfair-quotas</t>
  </si>
  <si>
    <t xml:space="preserve">Outsourced call centre workers in the Philippines face high work quotas leading to a staff high turnover rates and firings due to high workload quotas. </t>
  </si>
  <si>
    <t xml:space="preserve">[General] No inherent modern slavery risk identified for outsourced call centre services in Australia. However, risks are higher in offshore call centres, though these centres tend to focus on scam activity rather than selling call centre services to institutional clients. 
[Supply Chain Model] Call centre operations, particularly offshore, are known to have high staff turnover rates due to high workloads, use of quotas and abusive practices in the workplace. </t>
  </si>
  <si>
    <t xml:space="preserve">Insights into the Indian Call Centre Industry: Can Internal Marketing help tackle high employee turnover? </t>
  </si>
  <si>
    <t>https://citeseerx.ist.psu.edu/document?repid=rep1&amp;type=pdf&amp;doi=4674eba5fd868098d4b74637610b81b712116caf#:~:text=Different%20sources%20highlight%20different%20turnover,figure%20around%2015%2D25%20percent.</t>
  </si>
  <si>
    <t>Staff turnover rates in India are estimated to be between 20% and 70%.</t>
  </si>
  <si>
    <t>31</t>
  </si>
  <si>
    <t>32</t>
  </si>
  <si>
    <t>33</t>
  </si>
  <si>
    <t>US Department of Homeland Security, UFLPA List, 21 June 2022 (listing for KTK Group)</t>
  </si>
  <si>
    <t>https://www.dhs.gov/uflpa-entity-list</t>
  </si>
  <si>
    <t>Listing of KTK Group, a supplier of high-speed and other rail components</t>
  </si>
  <si>
    <t>Christopher Knaus, "Chinese supplier of Australian train parts accused of using Uighur labour vows to fight US blacklisting", The Guardian, 28 July 2020</t>
  </si>
  <si>
    <t>https://www.theguardian.com/world/2020/jul/28/chinese-supplier-of-australian-train-parts-accused-of-using-uighur-labour-vows-to-fight-us-blacklisting</t>
  </si>
  <si>
    <t>Links US-blacklisted supplier to rail contracts in Australia</t>
  </si>
  <si>
    <t>52</t>
  </si>
  <si>
    <t xml:space="preserve">Also covers some rolling stock purchases. </t>
  </si>
  <si>
    <t xml:space="preserve">[General] There are reliable reports of products in this category being made in part by forced labour. The category may also rely on labour hire for infrastructure maintenance and cleaning, which carries a potential risk of exploitation.
[Vulnerable populations] There are reports of rolling stock component providers operating in Australia using parts made through forced labour of vulnerable ethnic minorities in China. 
[Regulatory context] There are reports of rolling stock component providers operating in Australia using parts made through forced labour in jurisdictions where effective auditing and oversight are difficult. </t>
  </si>
  <si>
    <t>Connor Pearce, "KTK Australia denies forced labour allegations", 27 July 2020</t>
  </si>
  <si>
    <t>https://www.railexpress.com.au/ktk-australia-denies-forced-labour-allegations/</t>
  </si>
  <si>
    <t>US-blacklisted firm's Australian arm denies forced labour allegations, 2020</t>
  </si>
  <si>
    <t>34</t>
  </si>
  <si>
    <t>35</t>
  </si>
  <si>
    <t>36</t>
  </si>
  <si>
    <t>37</t>
  </si>
  <si>
    <t>Key concerns of labour hire over direct employment includes: work insecurity, inadequate workplace protections, criminal activity, reduced safety, tax evasion, wage theft, and exploitation of vulnerable groups.</t>
  </si>
  <si>
    <t>[General] Contingent labour employed through labour hire services carries a heightened risk, especially for lower-skilled work. However this risk appears to be lower in the office work context than in manual labour. 
[Supply Chain Model] A reliance on labour hire may lead to work insecurity, inadequate workplace protections, criminal activity, reduced safety, tax evasion, wage theft, and exploitation of vulnerable groups.</t>
  </si>
  <si>
    <t>38</t>
  </si>
  <si>
    <t>https://www.ilo.org/wcmsp5/groups/public/---ed_protect/---protrav/---migrant/documents/publication/wcms_538487.pdf</t>
  </si>
  <si>
    <t>The Australian Construction Industry has a growing demand for immigrant workers. These workers may be under an employer sponsored program. This provides a power imbalance that employers can manipulate, particularly around debt bondage (migration debt) and no opportunity to change employer once in Australia.</t>
  </si>
  <si>
    <t>Construction is susceptible to modern slavery due to seasonal work, the base-skill labour risk and the use of third-party labour hire arrangements. This can lead to significant underpayment, improper deductions from wages and excessive work hours</t>
  </si>
  <si>
    <t>Despite the efforts of the Fair Work Ombudsman (FWO), cleaning companies continue to commit offenses such as underpayment, sham contracting,  and engaging in dubious labour hire practices that contravene the Fair Work Act.</t>
  </si>
  <si>
    <t>[General] The contingent labour workforces in the construction and cleaning sectors appear to be at high risk of modern slavery. 
[Vulnerable Populations] There is a significant presence of vulnerable workers in his sector, who may be exposed to exploitation through debt bondage, a lack of understanding of local workplace legislation and/or limited ability to change employers.
[Supply Chain Model] Sham contracting and phoenixing have been documented in this sector . Complex supply chain structures and opaque contracting practices, and low operating margins with limited attention to living wage in contract priciing  contribute to therisks of exploitation.
[Regulatory Context] Despite the Fair Work Ombudsman’s oversight and union access contingent labour still suffers from worker exploitation, underpayment, sham contracting, and mistreatment. Additionally, the absence of labour hire licensing in NSW maymake it easy for dodgy operators to exploit vulnerable groups.</t>
  </si>
  <si>
    <t>A limited understanding of workplace legislation, social isolation and access to government support may make temporary migrant workers more vulnerable to labour exploitation. 
The unlawful practice of sham contracting poses a risk for all workers in the construction industry through the removal of employee rights</t>
  </si>
  <si>
    <t>Short-changed: How to stop the exploitation of migrant workers in Australia (Grattan Institute)
FWC: Sham arrangements - Division 6</t>
  </si>
  <si>
    <t>Sham contracting &amp; phoenix activity in the Australian construction industry provides further opportunity to exploit workers under a third-party labour hire arrangement</t>
  </si>
  <si>
    <t>FWC: Sham arrangements - Division 6</t>
  </si>
  <si>
    <t>https://www.fwc.gov.au/sham-arrangements-division-6</t>
  </si>
  <si>
    <t>Australia's Fair Work Commission has general protections in place against sham contract arrangements. This helps define the legal relationship that is formed as to an employee or independent contractor.</t>
  </si>
  <si>
    <t>Sham subcontracting, pyramid subcontracting and labour hire arrangements can also mask non-compliant practices as they create distance between the service-receiving business and the workers. Rogue labour hire operators operate outside established frameworks and exploit workers. Layers of subcontracting can be complex with up to four levels of subcontracting being reported in one case.</t>
  </si>
  <si>
    <t>It has been argued that the exploitation of workers has increased with the reduction of union access and workplaces with higher union participation had lower levels of exploitation. Union access is hindered by lack of access to workplaces after hours, high turnover of casual labour and employer intimidation.</t>
  </si>
  <si>
    <t>The lack of a labour hire licensing regulation for contingent labour, including cleaning and construction, raises issues such as exploitation of vulnerable groups, a lack of workplace protections, lower levels of workplace safety, and wage theft.</t>
  </si>
  <si>
    <t>39</t>
  </si>
  <si>
    <t>The future of enforcement for migrant workers in Australia</t>
  </si>
  <si>
    <t>https://www.sydney.edu.au/sydney-policy-lab/news-and-analysis/news-commentary/the-future-of-enforcement-for-migrant-workers-in-australia.html</t>
  </si>
  <si>
    <t>Some migrant workers in the healthcare sector face exploitation due to precarious work arrangements and underpayment of wages.</t>
  </si>
  <si>
    <t>[General] Contingent labour that relies on temporary migrant labour and labour hire contains heightened risk.
[Vulnerable Populations] Temporary migrants workers in healthcare may face exploitation including underpayment.
[Supply Chain Model] A reliance on labour hire may lead to work insecurity, inadequate workplace protections, criminal activity, reduced safety, tax evasion, wage theft, and exploitation of vulnerable groups.</t>
  </si>
  <si>
    <t>Australian Human Rights Commission, Modern Slavery in the Health Services Sector, 2021</t>
  </si>
  <si>
    <t>https://humanrights.gov.au/sites/default/files/document/publication/ahrc_20211115_modern_slavery_-_health_services_v9_web.pdf</t>
  </si>
  <si>
    <t>Use of third-party recruitment and talent acquisition agencies which limits visibility over working conditions and employment practices faced by the health services workforce.</t>
  </si>
  <si>
    <t xml:space="preserve">BBC, "Modern slavery gangmasters exploit care worker shortage", 25 July 2023. </t>
  </si>
  <si>
    <t>https://www.bbc.com/news/uk-66260064</t>
  </si>
  <si>
    <t xml:space="preserve">Referrals from the healthcare sector to the UK National Referral Mechanism doubled in one year. National authority links this to increased reliance on vulnerable migrant workers in the sector. </t>
  </si>
  <si>
    <t>40</t>
  </si>
  <si>
    <t>Labour hire companies are known to abuse the visa system to employ overseas workers. Unscrupulous contractors are known to be non-compliant with workplace laws, charge workers recruitment fees, place workers in unsuitable working arrangements, and subject them to debt bondage.</t>
  </si>
  <si>
    <t>Review of the Migration System: Final Report 2023</t>
  </si>
  <si>
    <t>https://www.homeaffairs.gov.au/reports-and-pubs/files/review-migration-system-final-report.pdf</t>
  </si>
  <si>
    <t>The nature of the temporary visa system in Australia allows the exploitation of those with one, especially those that are lower-paid. The issues surround employer sponsorship, portability to other employers, limited pathways to permanent visas and a lack of information regarding workplace rights.</t>
  </si>
  <si>
    <t>Employers who exploit temporary migrant workers incorporate this into their business model by exploiting the fear of workers who are either undocumented or coerced into violating their visa conditions.</t>
  </si>
  <si>
    <t>Under the Migration Act there are no powers to address exploitation of non-sponsored migrant workers (i.e. students and working holiday makers) legally working and meeting visa requirements or to sanction employers extracting extra benefits, like one-off payments, wage deductions, or free labour.</t>
  </si>
  <si>
    <t>Employers, including labour hire companies, that underpay overseas workers may also engage in other undesirable practices such as evading tax obligations, engaging in sham contracting, or resorting to phoenixing to evade employee entitlement obligations.</t>
  </si>
  <si>
    <t>Australia's immigration system set for overhaul after damning review</t>
  </si>
  <si>
    <t>https://www.sydney.edu.au/news-opinion/news/2023/04/28/australia-s-immigration-system-set-for-overhaul-after-damning-re.html</t>
  </si>
  <si>
    <t>Temporary visa holders without a pathway to permanent status face a heightened risk of exploitation within the visa system, and the introduction of temporary labour schemes adds to this risk.</t>
  </si>
  <si>
    <t>Undocumented migrants aren't covered by Australian employment laws, leaving them vulnerable to exploitation.</t>
  </si>
  <si>
    <t>41</t>
  </si>
  <si>
    <t>42</t>
  </si>
  <si>
    <t>713.1
773.13
792.9
821.11
885.71
625.3</t>
  </si>
  <si>
    <t>43</t>
  </si>
  <si>
    <t>Housing assistance in Australia 2020</t>
  </si>
  <si>
    <t>https://www.aihw.gov.au/reports/housing-assistance/housing-assistance-in-australia-2020/contents/occupants-and-households</t>
  </si>
  <si>
    <t xml:space="preserve">People requiring sheltered housing represent a vulnerable population. </t>
  </si>
  <si>
    <t xml:space="preserve">[General] There are risks of modern slavery arising in the provision of sheltered housing services. 
[Vulnerable Population] The provision of sheltered housing necessarily involves workign with a vulnerable population, often in unsupervised settings. People requiring sheltered housing represent a vulnerable population. In Australia, certain populations are at a higher risk of homelessness, including, but not limited to, older women, women and children affected by family and domestic violence, people living with disability, LGBTQI+ people, and migrants. These populations, which are likely to be amongst those benefitting from sheltered housing, may be at heightened risk of modern slavery, as may those with a disability.  People living with disability may be at heightened risk of modern slavery where they live and work in segregated settings. 
[Supply Chain Model] Reliance on outsourced provision of sheltered housing services, and subcontracting of services within that model, can create opaque responsibility for mistreatment of those in care.
</t>
  </si>
  <si>
    <t>Inquiry into homelessness in Australia
3. Causes, risks and vulnerable groups</t>
  </si>
  <si>
    <t>https://www.aph.gov.au/Parliamentary_Business/Committees/House/Social_Policy_and_Legal_Affairs/HomelessnessinAustralia/Report/section?id=committees%2Freportrep%2F024522%2F75163</t>
  </si>
  <si>
    <t>Certain vulnerable populations are at particular risk of homelessness and requiring sheltered housing. These populations include older women, women and children affected by family and domestic violence, people living with disability, LGBTQI+ people, and migrants.</t>
  </si>
  <si>
    <t>Law and Disability 'Supported' Employment in Australia: The Case for Ending Segregation, Discrimination, Exploitation and Violence Against People with Disability at Work</t>
  </si>
  <si>
    <t>https://papers.ssrn.com/sol3/papers.cfm?abstract_id=4187360</t>
  </si>
  <si>
    <t>"ADE [Australian Disability Enterprises] employees with disability receive individual productivity-based wages below award and minimum wages, are congregated in segregated workplaces, are unlikely to move into open employment, and can be subjected to restrictive practices that reduce their freedom of movement and rights within the workplace." (p. 2)</t>
  </si>
  <si>
    <t>Modern slavery is a disability Issue</t>
  </si>
  <si>
    <t>https://pwd.org.au/nsw-modern-slavery-submission/</t>
  </si>
  <si>
    <t>The people requiring these accommodation services are a vulnerable population, such as people with disabilities, who are at a higher risk of modern slavery. People with disabilities living in 'closed' settings are at particular risk.</t>
  </si>
  <si>
    <t>Barriers in accommodating survivors of modern slavery: Working towards safe, suitable, and sustainable housing</t>
  </si>
  <si>
    <t>https://www.redcross.org.au/globalassets/cms/migration-support/support-for-trafficked-people/barriers-in-accommodating-survivors-of-modern-slavery.pdf</t>
  </si>
  <si>
    <t>Survivors of modern slavery are vulnerable populations that require safe and suitable short-term and long-term accommodation.</t>
  </si>
  <si>
    <t>44</t>
  </si>
  <si>
    <t xml:space="preserve">[General] Survivors of modern slavery frequently requries access to temporary accommodation, often provided through NSW Government and other service providers. They may be susceptible to retrafficking in that context.
[Vulnerable population] Lack of access to secure, safe temporary accommodation can be a major obstacle to safe exit from and sustained recovery from modern slavery. The population of those in temporary accommodation may be at heightened risk of (re-)trafficking.  </t>
  </si>
  <si>
    <t>45</t>
  </si>
  <si>
    <t>46</t>
  </si>
  <si>
    <t>[General] Inherent modern slavery risks may exist for any skilled and unskilled temporary migrant workers that form part of this service due to the involvement of workers from construction related sectors.
[Vulnerable Populations] Skilled and unskilled temporary migrant workers in Australia's construction industry, whether employed legally or not, face heightened vulnerability due to limited grasp of Australian workplace regulations, restricted access to support, language barriers, and social isolation. Victims of human trafficking, including migrants, can be vulnerable to slavery-like practices in the construction sector.</t>
  </si>
  <si>
    <t>47</t>
  </si>
  <si>
    <t>79</t>
  </si>
  <si>
    <t xml:space="preserve">Risks related to employment of inmates are covered here. </t>
  </si>
  <si>
    <t>48</t>
  </si>
  <si>
    <t>Risk relating to cleaning services are covered here.</t>
  </si>
  <si>
    <t>[General] While no direct inherent risks of modern slavery have been identified, this category may rely on labour hire for infrastructure maintenance and cleaning, which carries a potential risk of exploitation.</t>
  </si>
  <si>
    <t>49</t>
  </si>
  <si>
    <t>[General] No inherent modern slavery risk has been identified at this procurement category level beyond standard upstream modern slavery risks. Upstream risks may mirror those existing in the manufacturing of vehicles, such as steel, aluminium, copper, lithium-ion batteries, electronics, interiors, and tyres.</t>
  </si>
  <si>
    <t>SWE</t>
  </si>
  <si>
    <t>50</t>
  </si>
  <si>
    <t>51</t>
  </si>
  <si>
    <t>Also covers some rolling stock purchases</t>
  </si>
  <si>
    <t xml:space="preserve">[General] There are reliable reports of products in this category being made in part by forced labour. 
[Vulnerable populations] There are reports of rolling stock component providers operating in Australia using parts made through forced labour of vulnerable ethnic minorities in China. 
[Regulatory context] There are reports of rolling stock component providers operating in Australia using parts made through forced labour in jurisdictions where effective auditing and oversight are difficult. </t>
  </si>
  <si>
    <t>Notice Regarding the Uyghur Forced Labor Prevention Act Entity List</t>
  </si>
  <si>
    <t>https://www.federalregister.gov/documents/2023/06/12/2023-12481/notice-regarding-the-uyghur-forced-labor-prevention-act-entity-list
https://www.dhs.gov/uflpa-entity-list</t>
  </si>
  <si>
    <t>Notice of KTK Groups inclusion on the Uyghur Forced Labor Prevention Act (UFLPA) Entity List.</t>
  </si>
  <si>
    <t xml:space="preserve"> </t>
  </si>
  <si>
    <t>53</t>
  </si>
  <si>
    <t>54</t>
  </si>
  <si>
    <t>Global Slavery Index 2022: Spotlight on the garment sector (p. 176 to 181)</t>
  </si>
  <si>
    <t xml:space="preserve">Women and girls are particularly vulnerable to exploitation. Additionally, migrant workers endure precarious working conditions, debt bondage, and the retention of their identity documents, putting them at significant risk. In India, women and girls find themselves trapped in contracts that offer lump sum payments only at the end of a specified period, leaving them financially and economically insecure. Furthermore, work in this industry is often subcontracted to home-based workers without proper contracts, potentially subjecting them to various forms of exploitation. </t>
  </si>
  <si>
    <t>Migrants and their Vulnerability to Human Trafficking, Modern Slavery and Forced Labour</t>
  </si>
  <si>
    <t>Intermitancy of demand creates low profit margins encouraging exploitation of workers in Argentina, Cambodia and Italy.</t>
  </si>
  <si>
    <t>2021 Findings On The Worst Forms Of Child Labor</t>
  </si>
  <si>
    <t>India: Corruption amongst police and officials impedes investigation and prosecution.
Myanmar: Modern slavery risks linked to corruption.
Pakistan: Police corruption leads to ignoring perpetrators of child labour crimes or refusing to investigate without a bribe.</t>
  </si>
  <si>
    <t>ARG</t>
  </si>
  <si>
    <t>Garments</t>
  </si>
  <si>
    <t>84, 85</t>
  </si>
  <si>
    <t>BGD</t>
  </si>
  <si>
    <t>Footwear - Garments</t>
  </si>
  <si>
    <t xml:space="preserve">[General] The provenance of raw materials can be difficult to trace as they are often mixed through traders and distributors, as well as in textile production due to subcontracting practices. Raw materials such as cotton, rubber, leather and silk are potentially produced by forced labour, including children. 
[Authoritative Determinations] High-risk products in this category include garments and footwear that could be produced using forced and child labour. 
[Vulnerable populations] The garment industry employs numerous women and girls, often subjecting them to debt bondage and wage exploitation through intermediaries and informal subcontracting. Additionally, the industry heavily relies on internal and international migration, including refugees, who frequently face exploitation due to their precarious situations. 
[Supply Chain Model] The casualisation of workforces and intermittent demand, coupled with limited unionisation and collective bargaining, fosters worker exploitation, as competing producing centres vie for low labour costs, reduced regulation, and lax labour regulations, ultimately leading to low profit margins. In Australia, the garment industry relies on outworkers who frequently operate from their homes as subcontractors and may be susceptible to exploitation. 
[Regulatory context] Evidence in certain producing countries suggests that corruption affects modern slavery risks, as some police and government officials accept bribes to overlook modern slavery or delay investigations until a bribe is given. </t>
  </si>
  <si>
    <t>Developing Freedom Report: Chapter 7</t>
  </si>
  <si>
    <t>https://www.developingfreedom.org/wp-content/uploads/2021/01/DevelopingFreedom_MainReport_WebFinal.pdf</t>
  </si>
  <si>
    <t>The majority of workers in the garment industry and their related supply chains are women. Risks exist in raw material production, such as cotton, rubber, and silk, as well as textile production. The industry relies on international and internal migration. Refugees are frequently employed in lower tiers of supply chains, for example, Syrian refugees in Turkey. Workers are often recruited through intermediaries and brokers who demand high fees for placement, which can lead to debt bondage. Garment workers can also face intimidation and the use of physical, sexual, and psychological violence.</t>
  </si>
  <si>
    <t>Competing producing centres (countries) compete and strive for low labour costs, low labour regulation, and reduced regulatory burden. Workforces are often highly casualised to allow producers to ramp up and down production to react to the demand of buyers. There is often an absence of unionisation and collective bargaining. Unauthorised subcontracting also occurs frequently, transferring the cost burden to smaller and home-based producers.</t>
  </si>
  <si>
    <t>MMR</t>
  </si>
  <si>
    <t>Child labour including forced labour identified in: Argentina (garments), Bangladesh (garments, footwear and textiles), Brazil (garments, footwear and textiles), Myanmar (garments), Cambodia (textiles), India (garments and textiles), Mexico (footwear, garments and textiles, Pakistan (garments), Sri Lanka (garments and textiles), Thailand (garments)</t>
  </si>
  <si>
    <t>Footwear - Sandals</t>
  </si>
  <si>
    <t>55</t>
  </si>
  <si>
    <t>273, 335.4</t>
  </si>
  <si>
    <t>56</t>
  </si>
  <si>
    <t>57</t>
  </si>
  <si>
    <t>Tier 2 is covered here.</t>
  </si>
  <si>
    <t>[General] Tier 1 contains trades generally considered to be high skill. However, inherent modern slavery risks may exist for any skilled and unskilled temporary migrant workers that form part of this service.
[Vulnerable Populations] Skilled and unskilled temporary migrant workers in Australia's construction industry, whether employed legally or not, face heightened vulnerability due to limited grasp of Australian workplace regulations, restricted access to support, language barriers, and social isolation. Victims of human trafficking, including migrants, can be vulnerable to slavery-like practices in the construction sector.</t>
  </si>
  <si>
    <t>Tier 1 is covered here.</t>
  </si>
  <si>
    <t>[General] Tier 2 contains general contracted construction work. Inherent modern slavery risks may exist for any skilled and unskilled temporary migrant workers.
[Vulnerable Populations] Skilled and unskilled temporary migrant workers in Australia's construction industry, whether employed legally or not, face heightened vulnerability due to limited knowledge of Australian workplace regulations, restricted access to support, language barriers, and social isolation. Victims of human trafficking, including migrants, can be vulnerable to slavery-like practices in the construction sector.
[Supply Chain Model] Subcontracting and cash-in-hand employment make migrant workers susceptible to exploitation including underpayment with issues such as sham and pyramid subcontracting reducing transparency.</t>
  </si>
  <si>
    <t xml:space="preserve">Australian Human Rights Commission: Property, construction &amp; modern slavery Practical responses for managing risk to people
</t>
  </si>
  <si>
    <t>https://humanrights.gov.au/sites/default/files/document/publication/ahrc_kpmg_modernslavery_property_construction_2020.docx</t>
  </si>
  <si>
    <t>In the construction sector, extensive outsourcing leads to complex operations and supply chains, obscuring labour risks and involving numerous work streams across multiple sites, making collaborative risk management difficult, while low margins and tight delivery times heavily rely on contract terms.</t>
  </si>
  <si>
    <t>58</t>
  </si>
  <si>
    <t>59</t>
  </si>
  <si>
    <t>Food Delivery Driver minimum wage</t>
  </si>
  <si>
    <t>https://newsroom.unsw.edu.au/news/business-law/price-life-why-food-delivery-services-need-regulation-overhaul</t>
  </si>
  <si>
    <t>TWU survey reports that the average food delivery worker earned an average of $10.42 per hour after costs vs national minimum wage for casual worker of $24.80. The sector comprises of workers that are typically low-skilled, young migrant workers.</t>
  </si>
  <si>
    <t>Australia Post Couriers forced to cut corners</t>
  </si>
  <si>
    <t>https://www.news.com.au/finance/work/at-work/australia-post-courier-says-drivers-are-forced-to-cut-corners-to-meet-impossible-parcel-delivery-quotas/news-story/793003fd2f16df79864c3977a570af77</t>
  </si>
  <si>
    <t>Australia Post use principal contractors who then farm the delivery to subcontractors. Due to a piece delivery rate as opposed to an hourly rate, some contractors are paid well below the minimum award wage for Australia.</t>
  </si>
  <si>
    <t>Small Business Fair Dismissal Code</t>
  </si>
  <si>
    <t>https://www.fairwork.gov.au/sites/default/files/migration/715/Small-Business-Fair-Dismissal-Code-2011.pdf</t>
  </si>
  <si>
    <t>The Small Business Fair Dismissal Code, established by the Australian Government's Fair Work Commission, governs the termination of employees in small businesses. The code grants small businesses more flexibility in terminating employees. For example, small business employees cannot make a claim for unfair dismissal in the first 12 months following their engagement (as compared to 6 months in larger organisations). Smaller businesses are also often exempt from redundancy pay obligations.</t>
  </si>
  <si>
    <t xml:space="preserve">[General] Courier drivers can include traditional delivery drivers contracted to a major provider or alternatively, with the rise of the gigging economy, independent contractors delivering parcels, in addition to food delivery. These workers face increased risks of underpayment, wage theft, hazardous work and other forms of workplace exploitation. In certain cases, this may rise to the level of forced labour or other modern slavery offences.
[Vulnerable Populations] The sector includes a high number of temporary migrant workers who are independent contractors and may have a weak grasp of their workplace rights and accountability mechanisms. It is reported that due to piece rate payment models, many drivers are paid well below the minimum award wage.
[Supply Chain Model] The dominant model relies heavily on independent contracting and sub-contracting, which may increase risks of exposure to hazardour risk, wage theft and other forms of exploitation. 
</t>
  </si>
  <si>
    <t xml:space="preserve">Parliament of Australia Select Committee on Job Security, First Interim Report: On-Demand Platform Work in Australia, Chapter 2—On-demand platform work in Australia
</t>
  </si>
  <si>
    <t xml:space="preserve">https://www.aph.gov.au/Parliamentary_Business/Committees/Senate/Job_Security/JobSecurity/Interim_Report/section?id=committees%2Freportsen%2F024635%2F75875
</t>
  </si>
  <si>
    <t>Gig workers who worked more often, and were more dependent on gig work, were those who identified as disabled, unemployed, or as temporary residents. Gig workers were more likely to identify as 'living with a disability' and 1.5 times more likely to indicate that they 'spoke a language other than English at home'.</t>
  </si>
  <si>
    <t>Transport Workers Union - enforceable rates for couriers and Amazon Flex drivers</t>
  </si>
  <si>
    <t>https://www.twu.com.au/press/twu-wins-enforceable-rates-for-couriers-amazon-flex-drivers-in-landmark-decision/</t>
  </si>
  <si>
    <t>Prior to the enforceable hourly rate, drivers were covered under the General Carriers Contract Determination (which did not cover enforceable minimum wages for vehicles under 2 Tonne). This often lead to subcontractors being paid well below the minimum award wage after covering costs of their self-owned vehicle</t>
  </si>
  <si>
    <t>The impacts of on-demand platform work (Vulnerable Groups section 4.124 - 4.135)</t>
  </si>
  <si>
    <t>https://www.aph.gov.au/Parliamentary_Business/Committees/Senate/Job_Security/JobSecurity/Interim_Report/section?id=committees%2freportsen%2f024635%2f75876</t>
  </si>
  <si>
    <t>On-demand gig work tends to attract vulnerable groups, including women, young people, those with disabilities, migrants, and the formerly unemployed. These workers may have limited grasp of their labour rights, be more reluctant to complain due to job insecurity, and face additional hurdles like language barriers, cultural differences, and immigration concerns, making them more susceptible to exploitation.</t>
  </si>
  <si>
    <t>60</t>
  </si>
  <si>
    <t>61</t>
  </si>
  <si>
    <t>Aboriginal children left with foster carers despite long history of abuse concerns</t>
  </si>
  <si>
    <t>https://www.abc.net.au/news/2020-06-26/nt-childrens-commissioner-report-child-abuse-foster-care/12390516</t>
  </si>
  <si>
    <t>Indigenous children and children with disabilities are at a higher risk of abuse.</t>
  </si>
  <si>
    <t>What is known about child sexual exploitation in residential care?</t>
  </si>
  <si>
    <t>https://www.cetc.org.au/wp-content/uploads/2022/07/child-sexual-exploitation-research-brief.pdf</t>
  </si>
  <si>
    <t>The supply chain model in supporting welfare services involves outsourcing to third parties and beyond. Carers are required to be authorised, however this does not guarantee safety for children. "Sexual exploitation inside of residential care facilities can also be perpetrated by staff members" (p. 7)</t>
  </si>
  <si>
    <t xml:space="preserve">[General] Children in out-of-home care are vulnerable to exploitation and abuse by foster care and other service providers. 
[Vulnerable Populations] Children and women requiring social welfare services are inherently vulnerable populations. Children in out-of-home foster care may experience neglect, physical abuse, the risk of physical harm, and sexual acts/abuse or exploitation, including being the subject of child sexual abuse.
[Supply Chain Model] Out-of-home care for children is reliant on outsourcing to third parties and beyond. The day-to-day responsibility of these services is often transferred to non-governmental organisations and for-profit agencies, and effective supervision may be difficult. The emphasis on commissioning may in some ways contribute to risk by empowering service providers to innovate in service delivery in ways that may unintentionally increase risks for vulnerable populations. </t>
  </si>
  <si>
    <t xml:space="preserve">"In 2016, the Royal Commission into Institutional Responses to Child Sexual Abuse in Australia noted that Child Sexual Exploitation (CSE) was a significant issue of concern for children and young people in residential care, as alarming rates of sexual abuse and exploitation continue to be reported." (p. 3)
</t>
  </si>
  <si>
    <t>Left hungry and too cold to go to school: Urgent review of children in care</t>
  </si>
  <si>
    <t>https://www.smh.com.au/national/nsw/left-hungry-and-too-cold-to-go-to-school-urgent-review-of-children-in-care-20221127-p5c1kr.html</t>
  </si>
  <si>
    <t xml:space="preserve">Out-of-home care for children is outsourced to providers. </t>
  </si>
  <si>
    <t>Out-of-home care services for children in NSW can lead to neglect, physical abuse, risk of physical harm and sexual act/abuse or exploitation.</t>
  </si>
  <si>
    <t>Final Report Contemporary out-of-home care</t>
  </si>
  <si>
    <t>https://www.aph.gov.au/parliamentary_business/committees/senate/community_affairs/completed_inquiries/2004-07/inst_care/report2/index</t>
  </si>
  <si>
    <t>Day-to-day responsibility for out-of-home care services is being transferred from government to nongovernment organisations, including a small number of for-profit agencies in some jurisdictions.</t>
  </si>
  <si>
    <t>Production and distribution of child sexual abuse material by parental figures</t>
  </si>
  <si>
    <t>https://www.aic.gov.au/sites/default/files/2021-02/ti616_production_and_distribution_of_child_sexual_abuse_material_by_parental_figures.pdf</t>
  </si>
  <si>
    <t>The study found that children in Australian out-of-home foster care can be victims of child sexual abuse material. The perpetrators are mostly male, and the victims are mostly girls under nine years of age.</t>
  </si>
  <si>
    <t>Reform directions from the Independent Review of Out of Home Care in New South Wales</t>
  </si>
  <si>
    <t>https://www.childabuseroyalcommission.gov.au/sites/default/files/WEB.0189.001.1036.pdf</t>
  </si>
  <si>
    <t>The current system isn't aligned with the needs of those most vulnerable. The outcomes of programs and expenditure is rarely measured or monitored by government.</t>
  </si>
  <si>
    <t>62</t>
  </si>
  <si>
    <t xml:space="preserve">Electronics form an important part of most modern vehicles inclusive of emergency vehicles. Foreign workers in electronics production and upstream raw materials such as cobalt are particularly vulnerable to exploitation through forced labour and debt bondage. </t>
  </si>
  <si>
    <t>Sheffield Hallam University: XUAR and the Auto Industry</t>
  </si>
  <si>
    <t>https://www.shuforcedlabour.org/drivingforce/sankey/</t>
  </si>
  <si>
    <t>The researching university identified that many supply chains in the automobile industry were sourcing parts and sub-assemblies from areas in which forced labour was prevalent.</t>
  </si>
  <si>
    <t>Driving Force: Automotive Supply Chains and Forced Labor in the Uyghur Region</t>
  </si>
  <si>
    <t>https://www.shu.ac.uk/-/media/home/research/helena-kennedy-centre/projects/driving-force/driving-force-auto-supply-chains-and-ufl-apr23.pdf</t>
  </si>
  <si>
    <t>This report acknowledges the difficulties and impediments of conducting social auditing in the region.</t>
  </si>
  <si>
    <t>781, 782.25</t>
  </si>
  <si>
    <t>[General] There are child and forced labour risks in multiple components of vehicle manufacturing. These include, notably, risks of child labour in the production of cobalt used in producing Li-ion batteries used in electric vehicles; use of child labour in production of mica used in exterior rendering; and other risks associated with production of steel, aluminium, copper, electronics, interior materials, and tyres.
[Vulnerable Populations] Raw material suppliers in the automotive industry are believed to engage in practices such as child and forced labour, state-sponsored labour transfer programs and debt bondage.
[Supply Chain Model] Automotive supply chains are complex and can involve many thousands of suppliers at various tiers of a supply chain. Risks are obscured by the large number of manufacturers required for raw material inputs and subassemblies.
[Regulatory Context] Impediments to conducting social auditing exist in some producing regions. Social auditing adopted by companies to evaluate risks in supply chains can sometimes be unreliable. Additionally, vehicle manufactures are being pursued through legal and shareholder actions in relation to forced labour concerns.</t>
  </si>
  <si>
    <t>2021 Findings On The Worst Forms Of Child Labour</t>
  </si>
  <si>
    <t xml:space="preserve">Child labour including forced labour identified in the production of rubber, cobalt and polysilicon. Agricultural work including for rubber harvesting is susceptible to forced child labour often as a result of loan debt taken on by their parents. Future emergency vehicles are likely to be powered by Li-ion batteries and a key component is cobalt, which has a significant presence of child labour, especially in production from DRC. </t>
  </si>
  <si>
    <t>Automotive supply chains are complex and can involve many thousands of suppliers at various tiers of a supply chain. Risks are obscured by the large number of manufacturers required for raw material inputs and subassemblies.</t>
  </si>
  <si>
    <t>German economic engine roars thanks to forced labor: Complaint filed against VW, BMW and Mercedes Benz</t>
  </si>
  <si>
    <t>https://www.ecchr.eu/en/case/german-economic-engine-roars-thanks-to-forced-labor-complaint-filed-against-vw-bmw-and-mercedes-benz/</t>
  </si>
  <si>
    <t>A complaint has been filed with the German Federal Office for Economic Affairs and Export Control against VW, BMW, and Mercedes-Benz, claiming they failed to take appropriate measures to identify, prevent, or remediate these severe human rights violations in their supply chains as required under the German Supply Chain Act based on activities in the Xinjiang region.</t>
  </si>
  <si>
    <t>US Department of Labor has identified Lithium-Ion Batteries are produced with inputs produced with child labour</t>
  </si>
  <si>
    <t xml:space="preserve">Highlights the significant proportion of global production of automotive parts occurs in Xinjiang, where Uyghur and other ethnic minority people appear to be subject to state-sanctioned forced labour.
</t>
  </si>
  <si>
    <t>63</t>
  </si>
  <si>
    <t>ILO Sectorial Brief: COVID-19 and the automotive industry</t>
  </si>
  <si>
    <t>https://www.ilo.org/wcmsp5/groups/public/---ed_dialogue/---sector/documents/briefingnote/wcms_741343.pdf</t>
  </si>
  <si>
    <t>The automotive industry heavily relies on just-in-time manufacturing and lean inventories to manage operations.</t>
  </si>
  <si>
    <t>64</t>
  </si>
  <si>
    <t>65</t>
  </si>
  <si>
    <t>P2, the automotive industry heavily relies on just-in-time manufacturing and lean inventories to manage operations.</t>
  </si>
  <si>
    <t>781.2, 782.19</t>
  </si>
  <si>
    <t>66</t>
  </si>
  <si>
    <t>67</t>
  </si>
  <si>
    <t>68</t>
  </si>
  <si>
    <t xml:space="preserve">https://www.dol.gov/sites/dolgov/files/ILAB/child_labor_reports/tda2021/2021_TDA_Big_Book.pdf </t>
  </si>
  <si>
    <t>Extraction of rubber is often performed by children engaged in forced labour to help pay off loan debt taken by their parents.</t>
  </si>
  <si>
    <t>[General] Risk exposure primarily through reliance on rubber as a manufacturing component, which has been tied to child labour. 
[Vulnerable Populations] Some raw materials suppliers in the tyre manufacturing industry are believed to be engaged in practices of debt bondage and child exploitation through the 'informal economy'.
[Regulatory Context] Research into source countries indicates that modern slavery in rubber production is in some cases state driven.</t>
  </si>
  <si>
    <t>United Nations Conference on Trade Agreement</t>
  </si>
  <si>
    <t>https://unctad.org/system/files/official-document/ditccom20041ch17_en.pdf
https://www.ilo.org/jakarta/areasofwork/international-labour-standards/lang--en/index.htm</t>
  </si>
  <si>
    <t>Upstream risks: 70% of Indonesia's rubber is produced by smallholders with an average of one to two hectares and the 'informal economy' (little or no formal arrangements nor monitored by the government) accounts for 60% of the workforce. It is difficult to generalise but due to the size of family farms and informal arrangements, it is often characterised by little or no protection from non-payment of wages, penalties for not meeting quotas and a proportionately high uptake of employment from women, migrants and other vulnerable groups of workers.</t>
  </si>
  <si>
    <t>https://www.shuforcedlabour.org/drivingforce/sector/tires/</t>
  </si>
  <si>
    <t>The researching university identified that some tire supply chains were sourcing rubber for tyres and manufacturing tyres in areas in which forced labour was prevalent, particularly Xinjiang.</t>
  </si>
  <si>
    <t>69</t>
  </si>
  <si>
    <t>70</t>
  </si>
  <si>
    <t>Provides examples of the exploitation of migrant workers in independent and franchised retail outlets, including service stations and food establishments.</t>
  </si>
  <si>
    <t>Risk relating to cleaning are covered here.</t>
  </si>
  <si>
    <t>[General] Inherent modern slavery risks may exist in retail run by independent operators and franchisees. Services contracted by retail outlets and chains, such as cleaning, also contain an inherent modern slavery risk.
[Vulnerable Populations] Migrant workers are susceptible to exploitation in independent and franchised-operated retail outlets, including wage theft and human trafficking.</t>
  </si>
  <si>
    <t>7-Eleven repays $173m to workers after some franchisees falsified records in underpayments scandal</t>
  </si>
  <si>
    <t>https://www.theguardian.com/australia-news/2020/oct/30/7-eleven-repays-173m-to-workers-after-some-franchisees-falsified-records-in-underpayments-scandal</t>
  </si>
  <si>
    <t>The Fair Work Ombudsman found that some 7-Eleven franchisees had deliberately falsified records to disguise the underpayment of wages. This led to an underpayment of employees of $173 million.</t>
  </si>
  <si>
    <t>Sydney man and woman charged in human trafficking and servitude investigation</t>
  </si>
  <si>
    <t>https://www.afp.gov.au/news-media/media-releases/sydney-man-and-woman-charged-human-trafficking-and-servitude-investigation</t>
  </si>
  <si>
    <t>A Cheesecake Shop franchisee was charged with human trafficking offences. The victim was allegedly isolated from the community, was not given a steady wage or paid for the amount of hours worked, and was allegedly reliant on the man and woman for food.</t>
  </si>
  <si>
    <t>71</t>
  </si>
  <si>
    <t>US Department of State: Forced Labour in Xinjiang Region</t>
  </si>
  <si>
    <t>https://www.state.gov/wp-content/uploads/2021/06/Forced-Labor-in-Chinas-Xinjiang-Region_LOW.pdf</t>
  </si>
  <si>
    <t>Chemical manufacturing in the Xinjiang region has been associated with forced labour involving Uyghurs.</t>
  </si>
  <si>
    <t>Business &amp; human rights in the chemical industry: An assessment of company responses to human rights issues</t>
  </si>
  <si>
    <t>https://media.business-humanrights.org/media/documents/files/BHRRC_Chemical_Briefing_30_Jan_2018.pdf</t>
  </si>
  <si>
    <t>Chemical supply chains can be complex, involving a large number of suppliers and subcontractors in multiple countries. Human rights abuses in chemical manufacturing often occur in countries other than where corporate headquarters are located.</t>
  </si>
  <si>
    <t>[General] The supply chains for chemicals and reagents in this category may carry inherent risks of modern slavery.
[Vulnerable Populations] Chemical supply chains link to the Xinjiang region may be linked to forced labour.
[Supply Chain Model] Chemical supply chains can be complex, involving a large number of suppliers and subcontractors in multiple countries. Human rights abuses in chemical manufacturing often occur in countries other than where corporate headquarters are located.</t>
  </si>
  <si>
    <t>72</t>
  </si>
  <si>
    <t xml:space="preserve">Finbarr Bermingham, "China trade: Xinjiang exports to US doubled in first quarter, even as cotton ban and sanctions kicked in", South China Morning Post, 22 April 2021. </t>
  </si>
  <si>
    <t>https://www.scmp.com/economy/china-economy/article/3130567/china-trade-xinjiang-exports-us-doubled-first-quarter-even</t>
  </si>
  <si>
    <t>Highlights that Xinjiang is a major supplier of these drugs</t>
  </si>
  <si>
    <t>IRL</t>
  </si>
  <si>
    <t>[General] There are some reports that supply-chains for heterocyclic compounds used in antiviral and cancer drugs, and certain amino acid based drugs, may be tainted by forced labour in Xinjiang.</t>
  </si>
  <si>
    <t>DNK</t>
  </si>
  <si>
    <t>73</t>
  </si>
  <si>
    <t>2021 Findings on the Worst Forms of Child Labour</t>
  </si>
  <si>
    <t>Child labour has been found in the surgical equipment manufacturing sector in Pakistan.</t>
  </si>
  <si>
    <t>Do No Harm? Procurement of Medical Goods by Australian Companies and Government</t>
  </si>
  <si>
    <t>https://australiainstitute.org.au/wp-content/uploads/2020/12/Do_No_Harm_Report-April-2017.pdf</t>
  </si>
  <si>
    <t>Companies in the surgical tools industry frequently subcontract production to smaller workshops, often subjecting workers to poor conditions and posing a persistent threat to labour and human rights including child and forced labour.</t>
  </si>
  <si>
    <t>In Pakistan, corrupt police may accept bribes from perpetrators to overlook child labour offenses, and there is a reluctance to conduct investigations.</t>
  </si>
  <si>
    <t>Surgical Instruments</t>
  </si>
  <si>
    <t>774, 872</t>
  </si>
  <si>
    <t>74</t>
  </si>
  <si>
    <t>Disposable gloves and medical consumables are covered here.</t>
  </si>
  <si>
    <t xml:space="preserve">[General] The inherent risk of modern slavery in this category relates to surgical instruments made in certain jurisdictions. 
[Authoritative Determinations] High-risk products in this category includes surgical instruments that could be produced using forced and child labour. 
[Vulnerable Populations] Child labourers exist in the surgical equipment manufacturing sector in Pakistan.
[Supply Chain Model] Companies in the surgical tools industry in Pakistan subcontract production to smaller workshops.
[Regulatory Context] In Pakistan police corruption may hinder the investigation of child labour abuses. </t>
  </si>
  <si>
    <t>NHS admits doctors may be using tools made by children in Pakistan</t>
  </si>
  <si>
    <t>https://www.theguardian.com/global-development/2018/jan/29/nhs-admits-doctors-may-be-using-tools-made-by-children-in-pakistan</t>
  </si>
  <si>
    <t>The manufacturing of surgical equipment in the region of Sialkot, Punjab, Pakistan, is at a heightened risk of child labour. Boys as young as 12 years old are employed in this industry under unsafe working conditions and receive very little pay.</t>
  </si>
  <si>
    <t>ISR</t>
  </si>
  <si>
    <t>Reports have found that migrant labourers from Bangladesh, India, Myanmar, and Nepal work throughout rubber glove factories in Malaysia, often kept in debt bondage, as well as being subject to restricted movement and having ID documents withheld.</t>
  </si>
  <si>
    <t>Migrant workers are employed through subcontract and recruitment agencies and are often threatened or intimidated not to speak about recruitment fees. Workers are required to fulfill the entirety of their contract or pay their way out of it.</t>
  </si>
  <si>
    <t>Rubber Gloves</t>
  </si>
  <si>
    <t>848.22, 872, 541.91</t>
  </si>
  <si>
    <t>[General] The inherent risk of modern slavery in this category relates primarily to rubber gloves and surgical instruments made in certain jurisdictions, as well as certain other products such as certain heterocyclic cancer products, amino acid-based products, and organs. 
[Authoritative Determinations] There are a number of Authoritative Determinations relating to rubber gloves and surgical instruments that could be produced using forced and child labour. 
[Vulnerable Populations] It has been reported that migrant workers are vulnerable to exploitation in Malaysia in the rubber glove manufacturing industry, and several producers have been issued US government Withhold Release Orders. Child labourers exist in the surgical equipment manufacturing sector in Pakistan. There are reports of involuntary donation practies for some organs and human tissue products in some contexts. 
[Supply Chain Model] Migrant workers in the glove manufacturing industry in Malaysia are commonly employed through subcontract agencies, and their contracts aren't always provided in a language they can read. Migrants are allowed to work in the country on a visitor's pass that is linked to a single employer, leaving them vulnerable to exploitation. Companies in the surgical tools industry in Pakistan subcontract production to smaller workshops. There are particular concerns about sourcing human organs and tissues from China, given reported connections between prisons and the organ supply-chain. 
[Regulatory Context] In Pakistan police corruption may hinder the investigation of child labour abuses. In Malaysia workers' rights to freedom of association and collective bargaining are not fully protected, and the right to form a union requires permission from the government.</t>
  </si>
  <si>
    <t>Glove manufacturing in Malaysia has been linked to forced labour and exploitation including intimidation and threats, physical and sexual violence, retention of identity documents, restrictions on workers’ movements, isolation, abusive working and living conditions and excessive overtime. Withhold Release Orders were issued by the US government against six glove manufacturers between 2019 and 2022.</t>
  </si>
  <si>
    <t>Migrant workers in the glove manufacturing industry in Malaysia are commonly employed through subcontract agencies, and their contracts aren’t always provided in a language they can read. Migrants are allowed to work in the country on a visitor's pass that is linked to a single employer, leaving them vulnerable to exploitation.</t>
  </si>
  <si>
    <t>In Malaysia, workers' rights to freedom of association and collective bargaining are not fully protected, and the right to form a union requires permission from the government.</t>
  </si>
  <si>
    <t>CRC</t>
  </si>
  <si>
    <t>75</t>
  </si>
  <si>
    <t>FECCA Aged Care Royal Commission Submission</t>
  </si>
  <si>
    <t>https://agedcare.royalcommission.gov.au/system/files/2021-02/AWF.650.00096.pdf</t>
  </si>
  <si>
    <t>An increase in overseas-born workers in aged and disability care roles has led to heightened vulnerabilities among temporary migrants including limited access to social protections like Medicare, job insecurity, restricted pathways to permanent residency, inadequate training, and support along with experiences of racism and discrimination.</t>
  </si>
  <si>
    <t>Modern Slavery in the Health Services Sector (Multiple intersections with vulnerable people and populations Page 25)</t>
  </si>
  <si>
    <t>Contracting practices in healthcare, especially the use of labour agency contractors and opaque recruitment processes, increase the risk of modern slavery for migrant workers.</t>
  </si>
  <si>
    <t>[General] Workers in healthcare settings require a range of skills and qualifications however temporary migrant workers face a heightened risk, especially where empoyed through weakly regulated labour hire agencies. 
[Vulnerable Populations] Temporary migrants and international students that work in frontline care including in health care may be exploited. The healthcare sector's growing reliance on temporary migrant labour, notably in aged care, has led to increased vulnerabilities including limited access to social protections, job insecurity, and discrimination.
[Supply Chain Model] Contracting practices in healthcare, involving labour agencies and opaque recruitment processes, pose a substantial modern slavery risk for migrant healthcare workers. A reliance on labour hire may lead to work insecurity, inadequate workplace protections, criminal activity, reduced safety, tax evasion, wage theft, and exploitation of vulnerable groups.</t>
  </si>
  <si>
    <t>Migration Pathways for Frontline Care Workers in Australia and New Zealand: Front Doors, Side Doors, Back Doors and Trapdoors</t>
  </si>
  <si>
    <t>https://www.unswlawjournal.unsw.edu.au/article/migration-pathways-for-frontline-care-workers-in-australia-and-new-zealand-front-doors-side-doors-back-doors-and-trapdoors</t>
  </si>
  <si>
    <t>Temporary migrants and international students that work in frontline care including aged care may be exploited despite safeguards due to non-compliance and lacking oversight.</t>
  </si>
  <si>
    <t>Healthcare Victoria Addressing modern slavery in the Victorian healthcare sector (Page 5)</t>
  </si>
  <si>
    <t>https://healthsharevic.org.au/assets/Modern-Slavery/HSV-Modern-Slavery-Risk-Mitigation-Program.pdf</t>
  </si>
  <si>
    <t>Modern slavery in healthcare goes beyond global supply chains and extends to domestic operations. High-risk industries like cleaning, construction, security, and food services intersect with healthcare, increasing the risk of modern slavery within the supply chain. These industries often rely on migrant workers entering Australia through temporary visa programs, a recognised at-risk group for modern slavery practices.</t>
  </si>
  <si>
    <t xml:space="preserve">Modern Slavery in the Health Services Sector (Multiple intersections with vulnerable people and populations Page 15)
</t>
  </si>
  <si>
    <t>The healthcare sector exhibits a growing reliance on temporary migrant labour from Asia and the Pacific Islands, notably in addressing labour shortages, especially within the aged care segment. This sector prominently employs female workers, constituting nearly 80% of its workforce, and encompasses a significant 32% of workers in regional areas where labour exploitation has been documented.</t>
  </si>
  <si>
    <t>76</t>
  </si>
  <si>
    <t>77</t>
  </si>
  <si>
    <t>An increase in overseas-born workers in aged and disability care roles has led to heightened vulnerabilities among temporary migrants including limited access to social protections like Medicare, job insecurity, restricted pathways to permanent residency, inadequate training, and support along with increased experiences of racism and discrimination.</t>
  </si>
  <si>
    <t>78</t>
  </si>
  <si>
    <t xml:space="preserve">[General] Workers in the aged care sector which includes hospice care are predominately employed directly by providers however temporary migrant workers may face increased risks. Upstream supply chain risks include contracted cleaning and security services, footwear, garments, other textile-based goods, ICT equipment, vehicles, and medical consumables such as rubber gloves.
[Vulnerable Populations] Temporary migrants and international students that work in frontline care including aged care may be exploited. The healthcare sector's growing reliance on temporary migrant labour, notably in aged care, has led to increased vulnerabilities including limited access to social protections, job insecurity, and discrimination.
[Supply Chain Model] Contracting practices in healthcare, involving labour agencies and opaque recruitment processes, pose a substantial modern slavery risk for migrant healthcare workers. A reliance on labour hire may lead to work insecurity, inadequate workplace protections, criminal activity, reduced safety, tax evasion, wage theft, and exploitation of vulnerable groups.
</t>
  </si>
  <si>
    <t>80</t>
  </si>
  <si>
    <t>Health of prisoners</t>
  </si>
  <si>
    <t>https://www.aihw.gov.au/reports/australias-health/health-of-prisoners</t>
  </si>
  <si>
    <t>Indigenous groups are overrepresented in prisons. The prison population includes some of the most vulnerable individuals in society, often characterised by backgrounds of homelessness, unemployment, mental health disorders, chronic physical diseases, communicable diseases, tobacco smoking, high-risk alcohol consumption, and illicit drug use.</t>
  </si>
  <si>
    <t>Corrective Services NSW Fact Sheet 7</t>
  </si>
  <si>
    <t>https://correctiveservices.dcj.nsw.gov.au/content/dam/dcj/corrective-services-nsw/csi-fact-sheet.pdf</t>
  </si>
  <si>
    <t>All sentenced inmates in full-time custody are expected to participate in CSI work programs, where eligible.</t>
  </si>
  <si>
    <t>ILO Combatting Forced Labour
A Handbook for Employers &amp; Business</t>
  </si>
  <si>
    <t>https://www.ilo.org/wcmsp5/groups/public/---ed_norm/---declaration/documents/instructionalmaterial/wcms_099624.pdf</t>
  </si>
  <si>
    <t>Businesses using prison labour should ensure that prisoners receive fair working conditions similar to those in the relevant sector, including safety standards, wages, and social security benefits. Additionally, prisoners should voluntarily consent to work without coercion or penalties.</t>
  </si>
  <si>
    <t>[General] Paid prison labour under certain conditions is allowed under international law however it still carries inherent risk.
[Vulnerable Populations] The prison population is vulnerable due to restrcition of movement, power dynamics and inherent restrictions on the ability to raise concerns regarding workplace abuse or exploitation. 
[Supply Chain Model] Prison inmates are expected to participate in work programs and are compelled to do so. While the ILO has indicated that it understands prison labour in correctional facilities in NSW to be voluntary, there are some questions about how consent is obtained and assured.
[Regulatory Context] Prisoners engaged in labour are neither considered employees nor independent contractors. This effectively excludes them from protections that would be afforded under employment law. This includes access to the minimum wage, the right to organise and form a union, and exclusions from the Work Health Safety Act 2011 (Cth).</t>
  </si>
  <si>
    <t>Human rights and Prisoners</t>
  </si>
  <si>
    <t>https://humanrights.gov.au/sites/default/files/content/letstalkaboutrights/downloads/HRA_prisioners.pdf</t>
  </si>
  <si>
    <t>Prison populations are vulnerable due to the loss of liberties, with indigenous Australians overrepresented.</t>
  </si>
  <si>
    <t>Observation (CEACR) - adopted 2022, published 111st ILC session (2023)
Forced Labour Convention, 1930 (No. 29) - Australia (Ratification: 1932)
Protocol of 2014 to the Forced Labour Convention, 1930 - Australia (Ratification: 2022)</t>
  </si>
  <si>
    <t>https://www.ilo.org/dyn/normlex/en/f?p=1000:13100:0::NO:13100:P13100_COMMENT_ID,P13100_COUNTRY_ID:4321179,102544</t>
  </si>
  <si>
    <t>"The Committee also noted that, in New South Wales, the employment of convicts in correctional centres was voluntary."</t>
  </si>
  <si>
    <t>CSI &amp; Community Businesses</t>
  </si>
  <si>
    <t>https://www.csi.nsw.gov.au/Documents/csi___community_business.pdf</t>
  </si>
  <si>
    <t>Prisoners in work programs are paid less than the minimum wage.</t>
  </si>
  <si>
    <t>Corrective Services NSW Fact Sheet 7
Inmates usually work for around $2 an hour</t>
  </si>
  <si>
    <t>https://correctiveservices.dcj.nsw.gov.au/content/dam/dcj/corrective-services-nsw/csi-fact-sheet.pdf
https://www.canberratimes.com.au/story/7947179/prisoners-are-often-paid-2-an-hour-but-corporate-australia-wont-let-you-know-it/</t>
  </si>
  <si>
    <t xml:space="preserve">Inmate weekly wages are based on a standard 5-day, 30-hour week, ranging from $25.07 to $71.37. </t>
  </si>
  <si>
    <t>Work Health and Safety Act 2011 (Cth)</t>
  </si>
  <si>
    <t xml:space="preserve">https://www.legislation.gov.au/Details/C2022C00082 </t>
  </si>
  <si>
    <t>Prisoners are excluded from the requirements of consultation, representation, and participation in the Act, as stated in Part 5, Division 8, Section 103.</t>
  </si>
  <si>
    <t>Regulating Prisoners' Labour in Australia: A Preliminary View</t>
  </si>
  <si>
    <t>https://papers.ssrn.com/sol3/papers.cfm?abstract_id=556681</t>
  </si>
  <si>
    <t>Prisoners engaged in labour are neither considered employees nor independent contractors. This effectively excludes them from protections that would be afforded under common employment law including the right to organise or form a union.</t>
  </si>
  <si>
    <t>Enter some descriptive text here</t>
  </si>
  <si>
    <t>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t>
  </si>
  <si>
    <t>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t>
  </si>
  <si>
    <t>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t>
  </si>
  <si>
    <t>Vulnerable Population</t>
  </si>
  <si>
    <t>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t>
  </si>
  <si>
    <t>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t>
  </si>
  <si>
    <t>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t>
  </si>
  <si>
    <t>Footer Section</t>
  </si>
  <si>
    <t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t>
  </si>
  <si>
    <t>Controlled Copy Message</t>
  </si>
  <si>
    <t>This document is uncontrolled once downloaded. Any file not downloaded directly from the OASC website may not be current.</t>
  </si>
  <si>
    <t>Alpha-3</t>
  </si>
  <si>
    <t>Alpha-2</t>
  </si>
  <si>
    <t>English short name</t>
  </si>
  <si>
    <t>AND</t>
  </si>
  <si>
    <t>AD</t>
  </si>
  <si>
    <t>Andorra</t>
  </si>
  <si>
    <t>https://unctadstat.unctad.org/en/Classifications/DimCountries_Transcode_Iso3166-1_UnctadStat.pdf</t>
  </si>
  <si>
    <t>AE</t>
  </si>
  <si>
    <t>United Arab Emirates (the)</t>
  </si>
  <si>
    <t>AF</t>
  </si>
  <si>
    <t>Afghanistan</t>
  </si>
  <si>
    <t>ATG</t>
  </si>
  <si>
    <t>AG</t>
  </si>
  <si>
    <t>Antigua and Barbuda</t>
  </si>
  <si>
    <t>AIA</t>
  </si>
  <si>
    <t>AI</t>
  </si>
  <si>
    <t>Anguilla</t>
  </si>
  <si>
    <t>ALB</t>
  </si>
  <si>
    <t>AL</t>
  </si>
  <si>
    <t>Albania</t>
  </si>
  <si>
    <t>ARM</t>
  </si>
  <si>
    <t>AM</t>
  </si>
  <si>
    <t>Armenia</t>
  </si>
  <si>
    <t>AGO</t>
  </si>
  <si>
    <t>AO</t>
  </si>
  <si>
    <t>Angola</t>
  </si>
  <si>
    <t>ATA</t>
  </si>
  <si>
    <t>AQ</t>
  </si>
  <si>
    <t>Antarctica</t>
  </si>
  <si>
    <t>AR</t>
  </si>
  <si>
    <t>Argentina</t>
  </si>
  <si>
    <t>ASM</t>
  </si>
  <si>
    <t>AS</t>
  </si>
  <si>
    <t>American Samoa</t>
  </si>
  <si>
    <t>AUT</t>
  </si>
  <si>
    <t>AT</t>
  </si>
  <si>
    <t>Austria</t>
  </si>
  <si>
    <t>AU</t>
  </si>
  <si>
    <t>Australia</t>
  </si>
  <si>
    <t>ABW</t>
  </si>
  <si>
    <t>AW</t>
  </si>
  <si>
    <t>Aruba</t>
  </si>
  <si>
    <t>ALA</t>
  </si>
  <si>
    <t>AX</t>
  </si>
  <si>
    <t>Åland Islands</t>
  </si>
  <si>
    <t>AZE</t>
  </si>
  <si>
    <t>AZ</t>
  </si>
  <si>
    <t>Azerbaijan</t>
  </si>
  <si>
    <t>BIH</t>
  </si>
  <si>
    <t>BA</t>
  </si>
  <si>
    <t>Bosnia and Herzegovina</t>
  </si>
  <si>
    <t>BRB</t>
  </si>
  <si>
    <t>BB</t>
  </si>
  <si>
    <t>Barbados</t>
  </si>
  <si>
    <t>BD</t>
  </si>
  <si>
    <t>Bangladesh</t>
  </si>
  <si>
    <t>BE</t>
  </si>
  <si>
    <t>Belgium</t>
  </si>
  <si>
    <t>BFA</t>
  </si>
  <si>
    <t>BF</t>
  </si>
  <si>
    <t>Burkina Faso</t>
  </si>
  <si>
    <t>BGR</t>
  </si>
  <si>
    <t>BG</t>
  </si>
  <si>
    <t>Bulgaria</t>
  </si>
  <si>
    <t>BHR</t>
  </si>
  <si>
    <t>BH</t>
  </si>
  <si>
    <t>Bahrain</t>
  </si>
  <si>
    <t>BDI</t>
  </si>
  <si>
    <t>BI</t>
  </si>
  <si>
    <t>Burundi</t>
  </si>
  <si>
    <t>BEN</t>
  </si>
  <si>
    <t>BJ</t>
  </si>
  <si>
    <t>Benin</t>
  </si>
  <si>
    <t>BLM</t>
  </si>
  <si>
    <t>BL</t>
  </si>
  <si>
    <t>Saint Barthélemy</t>
  </si>
  <si>
    <t>BMU</t>
  </si>
  <si>
    <t>BM</t>
  </si>
  <si>
    <t>Bermuda</t>
  </si>
  <si>
    <t>BRN</t>
  </si>
  <si>
    <t>BN</t>
  </si>
  <si>
    <t>Brunei Darussalam</t>
  </si>
  <si>
    <t>BOL</t>
  </si>
  <si>
    <t>BO</t>
  </si>
  <si>
    <t>Bolivia (Plurinational State of)</t>
  </si>
  <si>
    <t>BES</t>
  </si>
  <si>
    <t>BQ</t>
  </si>
  <si>
    <t>Bonaire, Sint Eustatius and Saba</t>
  </si>
  <si>
    <t>BR</t>
  </si>
  <si>
    <t>Brazil</t>
  </si>
  <si>
    <t>BHS</t>
  </si>
  <si>
    <t>BS</t>
  </si>
  <si>
    <t>Bahamas (the)</t>
  </si>
  <si>
    <t>BTN</t>
  </si>
  <si>
    <t>BT</t>
  </si>
  <si>
    <t>Bhutan</t>
  </si>
  <si>
    <t>BVT</t>
  </si>
  <si>
    <t>BV</t>
  </si>
  <si>
    <t>Bouvet Island</t>
  </si>
  <si>
    <t>BWA</t>
  </si>
  <si>
    <t>BW</t>
  </si>
  <si>
    <t>Botswana</t>
  </si>
  <si>
    <t>BLR</t>
  </si>
  <si>
    <t>BY</t>
  </si>
  <si>
    <t>Belarus</t>
  </si>
  <si>
    <t>BLZ</t>
  </si>
  <si>
    <t>BZ</t>
  </si>
  <si>
    <t>Belize</t>
  </si>
  <si>
    <t>CA</t>
  </si>
  <si>
    <t>Canada</t>
  </si>
  <si>
    <t>CCK</t>
  </si>
  <si>
    <t>CC</t>
  </si>
  <si>
    <t>Cocos (Keeling) Islands (the)</t>
  </si>
  <si>
    <t>COD</t>
  </si>
  <si>
    <t>CD</t>
  </si>
  <si>
    <t>Congo (the Democratic Republic of the)</t>
  </si>
  <si>
    <t>CAF</t>
  </si>
  <si>
    <t>CF</t>
  </si>
  <si>
    <t>Central African Republic (the)</t>
  </si>
  <si>
    <t>COG</t>
  </si>
  <si>
    <t>CG</t>
  </si>
  <si>
    <t>Congo (the)</t>
  </si>
  <si>
    <t>CH</t>
  </si>
  <si>
    <t>Switzerland</t>
  </si>
  <si>
    <t>CI</t>
  </si>
  <si>
    <t>Côte d'Ivoire</t>
  </si>
  <si>
    <t>COK</t>
  </si>
  <si>
    <t>CK</t>
  </si>
  <si>
    <t>Cook Islands (the)</t>
  </si>
  <si>
    <t>CL</t>
  </si>
  <si>
    <t>Chile</t>
  </si>
  <si>
    <t>CMR</t>
  </si>
  <si>
    <t>CM</t>
  </si>
  <si>
    <t>Cameroon</t>
  </si>
  <si>
    <t>CN</t>
  </si>
  <si>
    <t>China</t>
  </si>
  <si>
    <t>CO</t>
  </si>
  <si>
    <t>Colombia</t>
  </si>
  <si>
    <t>CR</t>
  </si>
  <si>
    <t>Costa Rica</t>
  </si>
  <si>
    <t>CUB</t>
  </si>
  <si>
    <t>CU</t>
  </si>
  <si>
    <t>Cuba</t>
  </si>
  <si>
    <t>CPV</t>
  </si>
  <si>
    <t>CV</t>
  </si>
  <si>
    <t>Cabo Verde</t>
  </si>
  <si>
    <t>CUW</t>
  </si>
  <si>
    <t>CW</t>
  </si>
  <si>
    <t>Curaçao</t>
  </si>
  <si>
    <t>CXR</t>
  </si>
  <si>
    <t>CX</t>
  </si>
  <si>
    <t>Christmas Island</t>
  </si>
  <si>
    <t>CYP</t>
  </si>
  <si>
    <t>CY</t>
  </si>
  <si>
    <t>Cyprus</t>
  </si>
  <si>
    <t>CZE</t>
  </si>
  <si>
    <t>CZ</t>
  </si>
  <si>
    <t>Czechia</t>
  </si>
  <si>
    <t>DE</t>
  </si>
  <si>
    <t>Germany</t>
  </si>
  <si>
    <t>DJI</t>
  </si>
  <si>
    <t>DJ</t>
  </si>
  <si>
    <t>Djibouti</t>
  </si>
  <si>
    <t>DK</t>
  </si>
  <si>
    <t>Denmark</t>
  </si>
  <si>
    <t>DMA</t>
  </si>
  <si>
    <t>DM</t>
  </si>
  <si>
    <t>Dominica</t>
  </si>
  <si>
    <t>DO</t>
  </si>
  <si>
    <t>Dominican Republic (the)</t>
  </si>
  <si>
    <t>DZA</t>
  </si>
  <si>
    <t>DZ</t>
  </si>
  <si>
    <t>Algeria</t>
  </si>
  <si>
    <t>ECU</t>
  </si>
  <si>
    <t>EC</t>
  </si>
  <si>
    <t>Ecuador</t>
  </si>
  <si>
    <t>EST</t>
  </si>
  <si>
    <t>EE</t>
  </si>
  <si>
    <t>Estonia</t>
  </si>
  <si>
    <t>EGY</t>
  </si>
  <si>
    <t>EG</t>
  </si>
  <si>
    <t>Egypt</t>
  </si>
  <si>
    <t>ESH</t>
  </si>
  <si>
    <t>EH</t>
  </si>
  <si>
    <t>Western Sahara</t>
  </si>
  <si>
    <t>ERI</t>
  </si>
  <si>
    <t>ER</t>
  </si>
  <si>
    <t>Eritrea</t>
  </si>
  <si>
    <t>ES</t>
  </si>
  <si>
    <t>Spain</t>
  </si>
  <si>
    <t>ET</t>
  </si>
  <si>
    <t>Ethiopia</t>
  </si>
  <si>
    <t>FI</t>
  </si>
  <si>
    <t>Finland</t>
  </si>
  <si>
    <t>FJI</t>
  </si>
  <si>
    <t>FJ</t>
  </si>
  <si>
    <t>Fiji</t>
  </si>
  <si>
    <t>FLK</t>
  </si>
  <si>
    <t>FK</t>
  </si>
  <si>
    <t>Falkland Islands (the) [Malvinas]</t>
  </si>
  <si>
    <t>FSM</t>
  </si>
  <si>
    <t>FM</t>
  </si>
  <si>
    <t>Micronesia (Federated States of)</t>
  </si>
  <si>
    <t>FRO</t>
  </si>
  <si>
    <t>FO</t>
  </si>
  <si>
    <t>Faroe Islands (the)</t>
  </si>
  <si>
    <t>FR</t>
  </si>
  <si>
    <t>France</t>
  </si>
  <si>
    <t>GAB</t>
  </si>
  <si>
    <t>GA</t>
  </si>
  <si>
    <t>Gabon</t>
  </si>
  <si>
    <t>GB</t>
  </si>
  <si>
    <t>United Kingdom of Great Britain and Northern Ireland (the)</t>
  </si>
  <si>
    <t>GRD</t>
  </si>
  <si>
    <t>GD</t>
  </si>
  <si>
    <t>Grenada</t>
  </si>
  <si>
    <t>GEO</t>
  </si>
  <si>
    <t>GE</t>
  </si>
  <si>
    <t>Georgia</t>
  </si>
  <si>
    <t>GUF</t>
  </si>
  <si>
    <t>GF</t>
  </si>
  <si>
    <t>French Guiana</t>
  </si>
  <si>
    <t>GGY</t>
  </si>
  <si>
    <t>GG</t>
  </si>
  <si>
    <t>Guernsey</t>
  </si>
  <si>
    <t>GHA</t>
  </si>
  <si>
    <t>GH</t>
  </si>
  <si>
    <t>Ghana</t>
  </si>
  <si>
    <t>GIB</t>
  </si>
  <si>
    <t>GI</t>
  </si>
  <si>
    <t>Gibraltar</t>
  </si>
  <si>
    <t>GRL</t>
  </si>
  <si>
    <t>GL</t>
  </si>
  <si>
    <t>Greenland</t>
  </si>
  <si>
    <t>GMB</t>
  </si>
  <si>
    <t>GM</t>
  </si>
  <si>
    <t>Gambia (the)</t>
  </si>
  <si>
    <t>GN</t>
  </si>
  <si>
    <t>Guinea</t>
  </si>
  <si>
    <t>GLP</t>
  </si>
  <si>
    <t>GP</t>
  </si>
  <si>
    <t>Guadeloupe</t>
  </si>
  <si>
    <t>GNQ</t>
  </si>
  <si>
    <t>GQ</t>
  </si>
  <si>
    <t>Equatorial Guinea</t>
  </si>
  <si>
    <t>GRC</t>
  </si>
  <si>
    <t>GR</t>
  </si>
  <si>
    <t>Greece</t>
  </si>
  <si>
    <t>SGS</t>
  </si>
  <si>
    <t>GS</t>
  </si>
  <si>
    <t>South Georgia and the South Sandwich Islands</t>
  </si>
  <si>
    <t>GT</t>
  </si>
  <si>
    <t>Guatemala</t>
  </si>
  <si>
    <t>GUM</t>
  </si>
  <si>
    <t>GU</t>
  </si>
  <si>
    <t>Guam</t>
  </si>
  <si>
    <t>GNB</t>
  </si>
  <si>
    <t>GW</t>
  </si>
  <si>
    <t>Guinea-Bissau</t>
  </si>
  <si>
    <t>GUY</t>
  </si>
  <si>
    <t>GY</t>
  </si>
  <si>
    <t>Guyana</t>
  </si>
  <si>
    <t>HKG</t>
  </si>
  <si>
    <t>HK</t>
  </si>
  <si>
    <t>Hong Kong</t>
  </si>
  <si>
    <t>HMD</t>
  </si>
  <si>
    <t>HM</t>
  </si>
  <si>
    <t>Heard Island and McDonald Islands</t>
  </si>
  <si>
    <t>HN</t>
  </si>
  <si>
    <t>Honduras</t>
  </si>
  <si>
    <t>HRV</t>
  </si>
  <si>
    <t>HR</t>
  </si>
  <si>
    <t>Croatia</t>
  </si>
  <si>
    <t>HTI</t>
  </si>
  <si>
    <t>HT</t>
  </si>
  <si>
    <t>Haiti</t>
  </si>
  <si>
    <t>HUN</t>
  </si>
  <si>
    <t>HU</t>
  </si>
  <si>
    <t>Hungary</t>
  </si>
  <si>
    <t>ID</t>
  </si>
  <si>
    <t>Indonesia</t>
  </si>
  <si>
    <t>IE</t>
  </si>
  <si>
    <t>Ireland</t>
  </si>
  <si>
    <t>IL</t>
  </si>
  <si>
    <t>Israel</t>
  </si>
  <si>
    <t>IMN</t>
  </si>
  <si>
    <t>IM</t>
  </si>
  <si>
    <t>Isle of Man</t>
  </si>
  <si>
    <t>IN</t>
  </si>
  <si>
    <t>India</t>
  </si>
  <si>
    <t>IOT</t>
  </si>
  <si>
    <t>IO</t>
  </si>
  <si>
    <t>British Indian Ocean Territory (the)</t>
  </si>
  <si>
    <t>IRQ</t>
  </si>
  <si>
    <t>IQ</t>
  </si>
  <si>
    <t>Iraq</t>
  </si>
  <si>
    <t>IR</t>
  </si>
  <si>
    <t>Iran (Islamic Republic of)</t>
  </si>
  <si>
    <t>ISL</t>
  </si>
  <si>
    <t>IS</t>
  </si>
  <si>
    <t>Iceland</t>
  </si>
  <si>
    <t>IT</t>
  </si>
  <si>
    <t>Italy</t>
  </si>
  <si>
    <t>JEY</t>
  </si>
  <si>
    <t>JE</t>
  </si>
  <si>
    <t>Jersey</t>
  </si>
  <si>
    <t>JAM</t>
  </si>
  <si>
    <t>JM</t>
  </si>
  <si>
    <t>Jamaica</t>
  </si>
  <si>
    <t>JOR</t>
  </si>
  <si>
    <t>JO</t>
  </si>
  <si>
    <t>Jordan</t>
  </si>
  <si>
    <t>JP</t>
  </si>
  <si>
    <t>Japan</t>
  </si>
  <si>
    <t>KE</t>
  </si>
  <si>
    <t>Kenya</t>
  </si>
  <si>
    <t>KGZ</t>
  </si>
  <si>
    <t>KG</t>
  </si>
  <si>
    <t>Kyrgyzstan</t>
  </si>
  <si>
    <t>KH</t>
  </si>
  <si>
    <t>Cambodia</t>
  </si>
  <si>
    <t>KIR</t>
  </si>
  <si>
    <t>KI</t>
  </si>
  <si>
    <t>Kiribati</t>
  </si>
  <si>
    <t>COM</t>
  </si>
  <si>
    <t>KM</t>
  </si>
  <si>
    <t>Comoros (the)</t>
  </si>
  <si>
    <t>KNA</t>
  </si>
  <si>
    <t>KN</t>
  </si>
  <si>
    <t>Saint Kitts and Nevis</t>
  </si>
  <si>
    <t>KP</t>
  </si>
  <si>
    <t>Korea (the Democratic People's Republic of)</t>
  </si>
  <si>
    <t>KR</t>
  </si>
  <si>
    <t>Korea (the Republic of)</t>
  </si>
  <si>
    <t>KWT</t>
  </si>
  <si>
    <t>KW</t>
  </si>
  <si>
    <t>Kuwait</t>
  </si>
  <si>
    <t>CYM</t>
  </si>
  <si>
    <t>KY</t>
  </si>
  <si>
    <t>Cayman Islands (the)</t>
  </si>
  <si>
    <t>KAZ</t>
  </si>
  <si>
    <t>KZ</t>
  </si>
  <si>
    <t>Kazakhstan</t>
  </si>
  <si>
    <t>LAO</t>
  </si>
  <si>
    <t>LA</t>
  </si>
  <si>
    <t>Lao People's Democratic Republic (the)</t>
  </si>
  <si>
    <t>LBN</t>
  </si>
  <si>
    <t>LB</t>
  </si>
  <si>
    <t>Lebanon</t>
  </si>
  <si>
    <t>LCA</t>
  </si>
  <si>
    <t>LC</t>
  </si>
  <si>
    <t>Saint Lucia</t>
  </si>
  <si>
    <t>LIE</t>
  </si>
  <si>
    <t>LI</t>
  </si>
  <si>
    <t>Liechtenstein</t>
  </si>
  <si>
    <t>LK</t>
  </si>
  <si>
    <t>Sri Lanka</t>
  </si>
  <si>
    <t>LBR</t>
  </si>
  <si>
    <t>LR</t>
  </si>
  <si>
    <t>Liberia</t>
  </si>
  <si>
    <t>LSO</t>
  </si>
  <si>
    <t>LS</t>
  </si>
  <si>
    <t>Lesotho</t>
  </si>
  <si>
    <t>LTU</t>
  </si>
  <si>
    <t>LT</t>
  </si>
  <si>
    <t>Lithuania</t>
  </si>
  <si>
    <t>LUX</t>
  </si>
  <si>
    <t>LU</t>
  </si>
  <si>
    <t>Luxembourg</t>
  </si>
  <si>
    <t>LVA</t>
  </si>
  <si>
    <t>LV</t>
  </si>
  <si>
    <t>Latvia</t>
  </si>
  <si>
    <t>LBY</t>
  </si>
  <si>
    <t>LY</t>
  </si>
  <si>
    <t>Libya</t>
  </si>
  <si>
    <t>MAR</t>
  </si>
  <si>
    <t>MA</t>
  </si>
  <si>
    <t>Morocco</t>
  </si>
  <si>
    <t>MCO</t>
  </si>
  <si>
    <t>MC</t>
  </si>
  <si>
    <t>Monaco</t>
  </si>
  <si>
    <t>MDA</t>
  </si>
  <si>
    <t>MD</t>
  </si>
  <si>
    <t>Moldova (the Republic of)</t>
  </si>
  <si>
    <t>MNE</t>
  </si>
  <si>
    <t>ME</t>
  </si>
  <si>
    <t>Montenegro</t>
  </si>
  <si>
    <t>MAF</t>
  </si>
  <si>
    <t>MF</t>
  </si>
  <si>
    <t>Saint Martin (French part)</t>
  </si>
  <si>
    <t>MDG</t>
  </si>
  <si>
    <t>MG</t>
  </si>
  <si>
    <t>Madagascar</t>
  </si>
  <si>
    <t>MHL</t>
  </si>
  <si>
    <t>MH</t>
  </si>
  <si>
    <t>Marshall Islands (the)</t>
  </si>
  <si>
    <t>MKD</t>
  </si>
  <si>
    <t>MK</t>
  </si>
  <si>
    <t>North Macedonia</t>
  </si>
  <si>
    <t>MLI</t>
  </si>
  <si>
    <t>ML</t>
  </si>
  <si>
    <t>Mali</t>
  </si>
  <si>
    <t>MM</t>
  </si>
  <si>
    <t>Myanmar</t>
  </si>
  <si>
    <t>MNG</t>
  </si>
  <si>
    <t>MN</t>
  </si>
  <si>
    <t>Mongolia</t>
  </si>
  <si>
    <t>MAC</t>
  </si>
  <si>
    <t>MO</t>
  </si>
  <si>
    <t>Macao</t>
  </si>
  <si>
    <t>MNP</t>
  </si>
  <si>
    <t>MP</t>
  </si>
  <si>
    <t>Northern Mariana Islands (the)</t>
  </si>
  <si>
    <t>MTQ</t>
  </si>
  <si>
    <t>MQ</t>
  </si>
  <si>
    <t>Martinique</t>
  </si>
  <si>
    <t>MRT</t>
  </si>
  <si>
    <t>MR</t>
  </si>
  <si>
    <t>Mauritania</t>
  </si>
  <si>
    <t>MSR</t>
  </si>
  <si>
    <t>MS</t>
  </si>
  <si>
    <t>Montserrat</t>
  </si>
  <si>
    <t>MLT</t>
  </si>
  <si>
    <t>MT</t>
  </si>
  <si>
    <t>Malta</t>
  </si>
  <si>
    <t>MUS</t>
  </si>
  <si>
    <t>MU</t>
  </si>
  <si>
    <t>Mauritius</t>
  </si>
  <si>
    <t>MDV</t>
  </si>
  <si>
    <t>MV</t>
  </si>
  <si>
    <t>Maldives</t>
  </si>
  <si>
    <t>MW</t>
  </si>
  <si>
    <t>Malawi</t>
  </si>
  <si>
    <t>MX</t>
  </si>
  <si>
    <t>Mexico</t>
  </si>
  <si>
    <t>MY</t>
  </si>
  <si>
    <t>MOZ</t>
  </si>
  <si>
    <t>MZ</t>
  </si>
  <si>
    <t>Mozambique</t>
  </si>
  <si>
    <t>NAM</t>
  </si>
  <si>
    <t>NA</t>
  </si>
  <si>
    <t>Namibia</t>
  </si>
  <si>
    <t>NCL</t>
  </si>
  <si>
    <t>NC</t>
  </si>
  <si>
    <t>New Caledonia</t>
  </si>
  <si>
    <t>NER</t>
  </si>
  <si>
    <t>NE</t>
  </si>
  <si>
    <t>Niger (the)</t>
  </si>
  <si>
    <t>NFK</t>
  </si>
  <si>
    <t>NF</t>
  </si>
  <si>
    <t>Norfolk Island</t>
  </si>
  <si>
    <t>NGA</t>
  </si>
  <si>
    <t>NG</t>
  </si>
  <si>
    <t>Nigeria</t>
  </si>
  <si>
    <t>NI</t>
  </si>
  <si>
    <t>Nicaragua</t>
  </si>
  <si>
    <t>NL</t>
  </si>
  <si>
    <t>Netherlands (Kingdom of the)</t>
  </si>
  <si>
    <t>NOR</t>
  </si>
  <si>
    <t>NO</t>
  </si>
  <si>
    <t>Norway</t>
  </si>
  <si>
    <t>NP</t>
  </si>
  <si>
    <t>Nepal</t>
  </si>
  <si>
    <t>NRU</t>
  </si>
  <si>
    <t>NR</t>
  </si>
  <si>
    <t>Nauru</t>
  </si>
  <si>
    <t>NIU</t>
  </si>
  <si>
    <t>NU</t>
  </si>
  <si>
    <t>Niue</t>
  </si>
  <si>
    <t>NZ</t>
  </si>
  <si>
    <t>New Zealand</t>
  </si>
  <si>
    <t>OMN</t>
  </si>
  <si>
    <t>OM</t>
  </si>
  <si>
    <t>Oman</t>
  </si>
  <si>
    <t>PA</t>
  </si>
  <si>
    <t>Panama</t>
  </si>
  <si>
    <t>PE</t>
  </si>
  <si>
    <t>Peru</t>
  </si>
  <si>
    <t>PYF</t>
  </si>
  <si>
    <t>PF</t>
  </si>
  <si>
    <t>French Polynesia</t>
  </si>
  <si>
    <t>PG</t>
  </si>
  <si>
    <t>Papua New Guinea</t>
  </si>
  <si>
    <t>PH</t>
  </si>
  <si>
    <t>Philippines (the)</t>
  </si>
  <si>
    <t>PK</t>
  </si>
  <si>
    <t>PL</t>
  </si>
  <si>
    <t>Poland</t>
  </si>
  <si>
    <t>SPM</t>
  </si>
  <si>
    <t>PM</t>
  </si>
  <si>
    <t>Saint Pierre and Miquelon</t>
  </si>
  <si>
    <t>PCN</t>
  </si>
  <si>
    <t>PN</t>
  </si>
  <si>
    <t>Pitcairn</t>
  </si>
  <si>
    <t>PRI</t>
  </si>
  <si>
    <t>PR</t>
  </si>
  <si>
    <t>Puerto Rico</t>
  </si>
  <si>
    <t>PSE</t>
  </si>
  <si>
    <t>PS</t>
  </si>
  <si>
    <t>Palestine, State of</t>
  </si>
  <si>
    <t>PT</t>
  </si>
  <si>
    <t>Portugal</t>
  </si>
  <si>
    <t>PLW</t>
  </si>
  <si>
    <t>PW</t>
  </si>
  <si>
    <t>Palau</t>
  </si>
  <si>
    <t>PRY</t>
  </si>
  <si>
    <t>PY</t>
  </si>
  <si>
    <t>Paraguay</t>
  </si>
  <si>
    <t>QAT</t>
  </si>
  <si>
    <t>QA</t>
  </si>
  <si>
    <t>Qatar</t>
  </si>
  <si>
    <t>REU</t>
  </si>
  <si>
    <t>RE</t>
  </si>
  <si>
    <t>Réunion</t>
  </si>
  <si>
    <t>ROU</t>
  </si>
  <si>
    <t>RO</t>
  </si>
  <si>
    <t>Romania</t>
  </si>
  <si>
    <t>SRB</t>
  </si>
  <si>
    <t>RS</t>
  </si>
  <si>
    <t>Serbia</t>
  </si>
  <si>
    <t>RU</t>
  </si>
  <si>
    <t>Russian Federation (the)</t>
  </si>
  <si>
    <t>RW</t>
  </si>
  <si>
    <t>Rwanda</t>
  </si>
  <si>
    <t>SAU</t>
  </si>
  <si>
    <t>SA</t>
  </si>
  <si>
    <t>Saudi Arabia</t>
  </si>
  <si>
    <t>SLB</t>
  </si>
  <si>
    <t>SB</t>
  </si>
  <si>
    <t>Solomon Islands</t>
  </si>
  <si>
    <t>SYC</t>
  </si>
  <si>
    <t>SC</t>
  </si>
  <si>
    <t>Seychelles</t>
  </si>
  <si>
    <t>SDN</t>
  </si>
  <si>
    <t>SD</t>
  </si>
  <si>
    <t>Sudan (the)</t>
  </si>
  <si>
    <t>SE</t>
  </si>
  <si>
    <t>Sweden</t>
  </si>
  <si>
    <t>SG</t>
  </si>
  <si>
    <t>Singapore</t>
  </si>
  <si>
    <t>SHN</t>
  </si>
  <si>
    <t>SH</t>
  </si>
  <si>
    <t>Saint Helena, Ascension and Tristan da Cunha</t>
  </si>
  <si>
    <t>SVN</t>
  </si>
  <si>
    <t>SI</t>
  </si>
  <si>
    <t>Slovenia</t>
  </si>
  <si>
    <t>SJM</t>
  </si>
  <si>
    <t>SJ</t>
  </si>
  <si>
    <t>Svalbard and Jan Mayen</t>
  </si>
  <si>
    <t>SVK</t>
  </si>
  <si>
    <t>SK</t>
  </si>
  <si>
    <t>Slovakia</t>
  </si>
  <si>
    <t>SL</t>
  </si>
  <si>
    <t>Sierra Leone</t>
  </si>
  <si>
    <t>SMR</t>
  </si>
  <si>
    <t>SM</t>
  </si>
  <si>
    <t>San Marino</t>
  </si>
  <si>
    <t>SEN</t>
  </si>
  <si>
    <t>SN</t>
  </si>
  <si>
    <t>Senegal</t>
  </si>
  <si>
    <t>SOM</t>
  </si>
  <si>
    <t>SO</t>
  </si>
  <si>
    <t>Somalia</t>
  </si>
  <si>
    <t>SUR</t>
  </si>
  <si>
    <t>SR</t>
  </si>
  <si>
    <t>Suriname</t>
  </si>
  <si>
    <t>SSD</t>
  </si>
  <si>
    <t>SS</t>
  </si>
  <si>
    <t>South Sudan</t>
  </si>
  <si>
    <t>STP</t>
  </si>
  <si>
    <t>ST</t>
  </si>
  <si>
    <t>Sao Tome and Principe</t>
  </si>
  <si>
    <t>SV</t>
  </si>
  <si>
    <t>El Salvador</t>
  </si>
  <si>
    <t>SXM</t>
  </si>
  <si>
    <t>SX</t>
  </si>
  <si>
    <t>Sint Maarten (Dutch part)</t>
  </si>
  <si>
    <t>SYR</t>
  </si>
  <si>
    <t>SY</t>
  </si>
  <si>
    <t>Syrian Arab Republic (the)</t>
  </si>
  <si>
    <t>SWZ</t>
  </si>
  <si>
    <t>SZ</t>
  </si>
  <si>
    <t>Eswatini</t>
  </si>
  <si>
    <t>TCA</t>
  </si>
  <si>
    <t>TC</t>
  </si>
  <si>
    <t>Turks and Caicos Islands (the)</t>
  </si>
  <si>
    <t>TCD</t>
  </si>
  <si>
    <t>TD</t>
  </si>
  <si>
    <t>Chad</t>
  </si>
  <si>
    <t>ATF</t>
  </si>
  <si>
    <t>TF</t>
  </si>
  <si>
    <t>French Southern Territories (the)</t>
  </si>
  <si>
    <t>TGO</t>
  </si>
  <si>
    <t>TG</t>
  </si>
  <si>
    <t>Togo</t>
  </si>
  <si>
    <t>TH</t>
  </si>
  <si>
    <t>Thailand</t>
  </si>
  <si>
    <t>TJK</t>
  </si>
  <si>
    <t>TJ</t>
  </si>
  <si>
    <t>Tajikistan</t>
  </si>
  <si>
    <t>TKL</t>
  </si>
  <si>
    <t>TK</t>
  </si>
  <si>
    <t>Tokelau</t>
  </si>
  <si>
    <t>TLS</t>
  </si>
  <si>
    <t>TL</t>
  </si>
  <si>
    <t>Timor-Leste</t>
  </si>
  <si>
    <t>TKM</t>
  </si>
  <si>
    <t>TM</t>
  </si>
  <si>
    <t>Turkmenistan</t>
  </si>
  <si>
    <t>TUN</t>
  </si>
  <si>
    <t>TN</t>
  </si>
  <si>
    <t>Tunisia</t>
  </si>
  <si>
    <t>TON</t>
  </si>
  <si>
    <t>TO</t>
  </si>
  <si>
    <t>Tonga</t>
  </si>
  <si>
    <t>TR</t>
  </si>
  <si>
    <t>Türkiye</t>
  </si>
  <si>
    <t>TTO</t>
  </si>
  <si>
    <t>TT</t>
  </si>
  <si>
    <t>Trinidad and Tobago</t>
  </si>
  <si>
    <t>TUV</t>
  </si>
  <si>
    <t>TV</t>
  </si>
  <si>
    <t>Tuvalu</t>
  </si>
  <si>
    <t>TWN</t>
  </si>
  <si>
    <t>TW</t>
  </si>
  <si>
    <t>Taiwan (Province of China)</t>
  </si>
  <si>
    <t>TZ</t>
  </si>
  <si>
    <t>Tanzania, the United Republic of</t>
  </si>
  <si>
    <t>UKR</t>
  </si>
  <si>
    <t>UA</t>
  </si>
  <si>
    <t>Ukraine</t>
  </si>
  <si>
    <t>UG</t>
  </si>
  <si>
    <t>Uganda</t>
  </si>
  <si>
    <t>UMI</t>
  </si>
  <si>
    <t>UM</t>
  </si>
  <si>
    <t>United States Minor Outlying Islands (the)</t>
  </si>
  <si>
    <t>US</t>
  </si>
  <si>
    <t>United States of America (the)</t>
  </si>
  <si>
    <t>URY</t>
  </si>
  <si>
    <t>UY</t>
  </si>
  <si>
    <t>Uruguay</t>
  </si>
  <si>
    <t>UZB</t>
  </si>
  <si>
    <t>UZ</t>
  </si>
  <si>
    <t>Uzbekistan</t>
  </si>
  <si>
    <t>VAT</t>
  </si>
  <si>
    <t>VA</t>
  </si>
  <si>
    <t>Holy See (the)</t>
  </si>
  <si>
    <t>VCT</t>
  </si>
  <si>
    <t>VC</t>
  </si>
  <si>
    <t>Saint Vincent and the Grenadines</t>
  </si>
  <si>
    <t>VEN</t>
  </si>
  <si>
    <t>VE</t>
  </si>
  <si>
    <t>Venezuela (Bolivarian Republic of)</t>
  </si>
  <si>
    <t>VGB</t>
  </si>
  <si>
    <t>VG</t>
  </si>
  <si>
    <t>Virgin Islands (British)</t>
  </si>
  <si>
    <t>VIR</t>
  </si>
  <si>
    <t>VI</t>
  </si>
  <si>
    <t>Virgin Islands (U.S.)</t>
  </si>
  <si>
    <t>VN</t>
  </si>
  <si>
    <t>Viet Nam</t>
  </si>
  <si>
    <t>VUT</t>
  </si>
  <si>
    <t>VU</t>
  </si>
  <si>
    <t>Vanuatu</t>
  </si>
  <si>
    <t>WLF</t>
  </si>
  <si>
    <t>WF</t>
  </si>
  <si>
    <t>Wallis and Futuna</t>
  </si>
  <si>
    <t>WSM</t>
  </si>
  <si>
    <t>WS</t>
  </si>
  <si>
    <t>Samoa</t>
  </si>
  <si>
    <t>YEM</t>
  </si>
  <si>
    <t>YE</t>
  </si>
  <si>
    <t>Yemen</t>
  </si>
  <si>
    <t>MYT</t>
  </si>
  <si>
    <t>YT</t>
  </si>
  <si>
    <t>Mayotte</t>
  </si>
  <si>
    <t>ZAF</t>
  </si>
  <si>
    <t>ZA</t>
  </si>
  <si>
    <t>South Africa</t>
  </si>
  <si>
    <t>ZMB</t>
  </si>
  <si>
    <t>ZM</t>
  </si>
  <si>
    <t>Zambia</t>
  </si>
  <si>
    <t>ZWE</t>
  </si>
  <si>
    <t>ZW</t>
  </si>
  <si>
    <t>Zimbabwe</t>
  </si>
  <si>
    <t>W of G Level 1</t>
  </si>
  <si>
    <t>W of G Level 2</t>
  </si>
  <si>
    <t>W of G Level 3</t>
  </si>
  <si>
    <t>Unmodified UNSPSC Code</t>
  </si>
  <si>
    <t>Umodified UNSPSC Level 4</t>
  </si>
  <si>
    <t>Modified Code</t>
  </si>
  <si>
    <t>W of G Level 4</t>
  </si>
  <si>
    <t>X - Catch-AXX
E - ExcXuded</t>
  </si>
  <si>
    <t>Version as at 17:08 Wed 02-08-23</t>
  </si>
  <si>
    <t>Category</t>
  </si>
  <si>
    <t>Electrical engineering services</t>
  </si>
  <si>
    <t>81101701XXX</t>
  </si>
  <si>
    <t>X</t>
  </si>
  <si>
    <t>Facilities and Buildings ManagementElectrical, Mechanical and ElevatorsElectrical Services</t>
  </si>
  <si>
    <t>Lighting system maintenance or repair service</t>
  </si>
  <si>
    <t>72151511XXX</t>
  </si>
  <si>
    <t>Facilities and Buildings ManagementElectrical, Mechanical and ElevatorsGenerators</t>
  </si>
  <si>
    <t>Electrical inspection service</t>
  </si>
  <si>
    <t>72151515XXX</t>
  </si>
  <si>
    <t>Facilities and Buildings ManagementElectrical, Mechanical and ElevatorsHeating, Ventilation, Air Conditioning, HVAC</t>
  </si>
  <si>
    <t>Underground Electrical Services</t>
  </si>
  <si>
    <t>72121509XXX</t>
  </si>
  <si>
    <t>Facilities and Buildings ManagementPlumbingPlumbing Repairs and Maintenance</t>
  </si>
  <si>
    <t>Power line inspection service</t>
  </si>
  <si>
    <t>81141806XXX</t>
  </si>
  <si>
    <t>Facilities and Buildings ManagementSpeciality Building Maintenance and RepairsDamage Repair and Flooding</t>
  </si>
  <si>
    <t>Portable generator maintenance and or repair service</t>
  </si>
  <si>
    <t>72101517XXX</t>
  </si>
  <si>
    <t>Facilities and Buildings ManagementSpeciality Building Maintenance and RepairsFlooring and Carpeting</t>
  </si>
  <si>
    <t>Portable generator rental service</t>
  </si>
  <si>
    <t>72101518XXX</t>
  </si>
  <si>
    <t>Facilities and Buildings ManagementSpeciality Building Maintenance and RepairsHygiene</t>
  </si>
  <si>
    <t>Generator control or protection panels</t>
  </si>
  <si>
    <t>26131803XXX</t>
  </si>
  <si>
    <t>Facilities and Buildings ManagementInterior maintenance and decorLighting</t>
  </si>
  <si>
    <t>Diesel generators</t>
  </si>
  <si>
    <t>26111601XXX</t>
  </si>
  <si>
    <t>Facilities and Buildings ManagementInterior maintenance and decorInterior decorating, reconfiguration and repair</t>
  </si>
  <si>
    <t>Solar generators</t>
  </si>
  <si>
    <t>26111607XXX</t>
  </si>
  <si>
    <t>Facilities and Buildings ManagementSecurity Services and EquipmentSecurity Services</t>
  </si>
  <si>
    <t>Auxiliary generator</t>
  </si>
  <si>
    <t>26111611XXX</t>
  </si>
  <si>
    <t>Facilities and Buildings ManagementParkingVehicle Parking Services</t>
  </si>
  <si>
    <t>Heating and cooling and air conditioning HVAC installation and maintenance service</t>
  </si>
  <si>
    <t>72151207XXX</t>
  </si>
  <si>
    <t>Facilities and Buildings ManagementCleaningCleaning</t>
  </si>
  <si>
    <t>Air Conditioning Installation Maintenance Or Repair Services</t>
  </si>
  <si>
    <t>72101511XXX</t>
  </si>
  <si>
    <t>Facilities and Buildings ManagementCleaningCleaning Supplies</t>
  </si>
  <si>
    <t>Heating system maintenance and repair service</t>
  </si>
  <si>
    <t>72151003XXX</t>
  </si>
  <si>
    <t>Facilities and Buildings ManagementFood, Water and CateringFood Catering and Consumables</t>
  </si>
  <si>
    <t>Hydronics heating system maintenance and repair service</t>
  </si>
  <si>
    <t>72151004XXX</t>
  </si>
  <si>
    <t>Facilities and Buildings ManagementWaste, Disposal, RecyclingCouncil Waste Services</t>
  </si>
  <si>
    <t>Air filtration or purification equipment maintenance and repair service</t>
  </si>
  <si>
    <t>73152113XXX</t>
  </si>
  <si>
    <t>Facilities and Buildings ManagementWaste, Disposal, RecyclingGovernment Departments -excluding Medical, Waste Services</t>
  </si>
  <si>
    <t>Air filtration service</t>
  </si>
  <si>
    <t>72154061XXX</t>
  </si>
  <si>
    <t>ICTICT prof services - excl Managed and Maintenance ServicesData Provision Services</t>
  </si>
  <si>
    <t>Air purification and LED lighting fixture</t>
  </si>
  <si>
    <t>39111548XXX</t>
  </si>
  <si>
    <t>ICTICT cloud managed services - IAAS, PAASPrivate Cloud Services</t>
  </si>
  <si>
    <t>Fin fan cooling tower maintenance and repair service</t>
  </si>
  <si>
    <t>72154110XXX</t>
  </si>
  <si>
    <t>ICTICT SoftwareSoftware as a Service - SAAS, licensing and maintenance</t>
  </si>
  <si>
    <t>Renewable and Solar Power</t>
  </si>
  <si>
    <t>Solar collecting devices</t>
  </si>
  <si>
    <t>60104701a01</t>
  </si>
  <si>
    <t>Post-Handover Solar collecting devices</t>
  </si>
  <si>
    <t>ICTInfra and network hardware -non carriageNetwork Hardware purchases and inventory</t>
  </si>
  <si>
    <t>Wind generators</t>
  </si>
  <si>
    <t>26111603a01</t>
  </si>
  <si>
    <t>Post-Handover Wind generators</t>
  </si>
  <si>
    <t>ICTInfra and network hardware -non carriageNetwork Hardware Maintenance and Support</t>
  </si>
  <si>
    <t>Elevator maintenance services</t>
  </si>
  <si>
    <t>72101506XXX</t>
  </si>
  <si>
    <t>ICTInfra and network hardware -non carriageNetwork Hardware Managed Services</t>
  </si>
  <si>
    <t>Escalator or walkways</t>
  </si>
  <si>
    <t>24101626a01</t>
  </si>
  <si>
    <t>Post-Handover Escalator or walkways</t>
  </si>
  <si>
    <t>ICTInfra and network hardware -non carriageHardware disposal</t>
  </si>
  <si>
    <t>Automatic doors</t>
  </si>
  <si>
    <t>30171510XXX</t>
  </si>
  <si>
    <t>ICTEnd user computing and PeripheralsEnd User Devices</t>
  </si>
  <si>
    <t>Revolving doors</t>
  </si>
  <si>
    <t>30171509XXX</t>
  </si>
  <si>
    <t>ICTEnd user computing and PeripheralsComputer accessories</t>
  </si>
  <si>
    <t>Painting Services</t>
  </si>
  <si>
    <t>73181104XXX</t>
  </si>
  <si>
    <t>ICTEnd user computing and PeripheralsComputer displays</t>
  </si>
  <si>
    <t>Fire protection system and equipment maintenance or repair service</t>
  </si>
  <si>
    <t>72101509XXX</t>
  </si>
  <si>
    <t>ICTEnd user computing and PeripheralsPresentation and Multi-Media</t>
  </si>
  <si>
    <t>Fire extinguisher inspection maintenance and repair service</t>
  </si>
  <si>
    <t>72101516XXX</t>
  </si>
  <si>
    <t>ICTEnd user computing and PeripheralsPrinters</t>
  </si>
  <si>
    <t>Fire Prevention services</t>
  </si>
  <si>
    <t>92101603XXX</t>
  </si>
  <si>
    <t>ICTEnd user computing and PeripheralsEnd User Asset as a Service</t>
  </si>
  <si>
    <t>Fire alarm maintenance or monitoring</t>
  </si>
  <si>
    <t>92121702XXX</t>
  </si>
  <si>
    <t>ICTTelecommunicationsCall Centre, Helpdesk Service</t>
  </si>
  <si>
    <t>Fire fighting equipment</t>
  </si>
  <si>
    <t>46191600a01</t>
  </si>
  <si>
    <t>Post-Handover Fire fighting equipment</t>
  </si>
  <si>
    <t>ConstructionInfrastructure AdvisoryCivil Engineering</t>
  </si>
  <si>
    <t>Fire extinguishers</t>
  </si>
  <si>
    <t>46191601a01</t>
  </si>
  <si>
    <t>Post-Handover Fire extinguishers</t>
  </si>
  <si>
    <t>ConstructionInfrastructure AdvisoryTraffic, Transport Planning and Engineering Design</t>
  </si>
  <si>
    <t>Fire alarm systems</t>
  </si>
  <si>
    <t>46191505a01</t>
  </si>
  <si>
    <t>Post-Handover Fire alarm systems</t>
  </si>
  <si>
    <t>ConstructionInfrastructure AdvisoryRolling Stock</t>
  </si>
  <si>
    <t>Smoke detectors</t>
  </si>
  <si>
    <t>46191501a01</t>
  </si>
  <si>
    <t>Post-Handover Smoke detectors</t>
  </si>
  <si>
    <t>ConstructionInfrastructure AdvisoryInfrastructure - Electronic and Communication Systems Engineering</t>
  </si>
  <si>
    <t>Heat detectors</t>
  </si>
  <si>
    <t>46191502a01</t>
  </si>
  <si>
    <t>Post-Handover Heat detectors</t>
  </si>
  <si>
    <t>ConstructionInfrastructure AdvisoryElectrical Engineering</t>
  </si>
  <si>
    <t>Occupational health or safety services</t>
  </si>
  <si>
    <t>93141808XXX</t>
  </si>
  <si>
    <t>ConstructionInfrastructure AdvisoryHuman Factors</t>
  </si>
  <si>
    <t>Safety instrumented system installation and maintenance service</t>
  </si>
  <si>
    <t>72151704XXX</t>
  </si>
  <si>
    <t>Human ResourcesContingent LabourOffice Worker Contingent Labour</t>
  </si>
  <si>
    <t>Safety or risk analysis</t>
  </si>
  <si>
    <t>81141801XXX</t>
  </si>
  <si>
    <t>Human ResourcesContingent LabourIndustrial and Construction Contingent Labour</t>
  </si>
  <si>
    <t>Traffic safety fence</t>
  </si>
  <si>
    <t>46161513XXX</t>
  </si>
  <si>
    <t>Human ResourcesContingent LabourHealth Contingent Labour - Nurses</t>
  </si>
  <si>
    <t>Safety signs</t>
  </si>
  <si>
    <t>55121704XXX</t>
  </si>
  <si>
    <t>Human ResourcesTalent Acquisition ServicesEmployment Visa, Immigration Cost</t>
  </si>
  <si>
    <t>Mobile medical services first aid kits</t>
  </si>
  <si>
    <t>42172001XXX</t>
  </si>
  <si>
    <t>Agency Specific ExpenseAviationAircraft</t>
  </si>
  <si>
    <t>Bandages and dressings and related products</t>
  </si>
  <si>
    <t>42311500XXX</t>
  </si>
  <si>
    <t>Agency Specific ExpenseAviationAircraft Components</t>
  </si>
  <si>
    <t>Wound disinfectant kits</t>
  </si>
  <si>
    <t>42312311XXX</t>
  </si>
  <si>
    <t>Agency Specific ExpenseCommunity ServicesSheltered Housing</t>
  </si>
  <si>
    <t>Mobile medical services automated external defibrillators AED or hard paddles</t>
  </si>
  <si>
    <t>42172101XXX</t>
  </si>
  <si>
    <t>Agency Specific ExpenseCommunity ServicesTemporary Accommodation</t>
  </si>
  <si>
    <t>Mobile resuscitator or aspirator kits</t>
  </si>
  <si>
    <t>42172103XXX</t>
  </si>
  <si>
    <t>Agency Specific ExpenseInfrastructure MaintenanceBridgeworks</t>
  </si>
  <si>
    <t>FM Maintenance Contract</t>
  </si>
  <si>
    <t>Building maintenance service</t>
  </si>
  <si>
    <t>72101507XXX</t>
  </si>
  <si>
    <t>Agency Specific ExpenseInfrastructure MaintenanceRoadworks</t>
  </si>
  <si>
    <t>Handyman services</t>
  </si>
  <si>
    <t>72101501XXX</t>
  </si>
  <si>
    <t>Agency Specific ExpenseManufacturingInmates Consumables</t>
  </si>
  <si>
    <t>Sign installation and maintenance service</t>
  </si>
  <si>
    <t>72154028XXX</t>
  </si>
  <si>
    <t>Agency Specific ExpenseMining ServicesMining Operations</t>
  </si>
  <si>
    <t>Plumbing system maintenance or repair</t>
  </si>
  <si>
    <t>72101510XXX</t>
  </si>
  <si>
    <t>Agency Specific ExpenseMining ServicesQuarries</t>
  </si>
  <si>
    <t>Plumbing or sewer inspection service</t>
  </si>
  <si>
    <t>81141807XXX</t>
  </si>
  <si>
    <t>Agency Specific ExpenseRail LogisticsOutsourced Rail &amp; Coach Services</t>
  </si>
  <si>
    <t>Water well maintenance or management services</t>
  </si>
  <si>
    <t>70171707XXX</t>
  </si>
  <si>
    <t>Agency Specific ExpenseRail LogisticsRepairs &amp; Maintenance</t>
  </si>
  <si>
    <t>Tank maintenance or repair service</t>
  </si>
  <si>
    <t>72154056XXX</t>
  </si>
  <si>
    <t>Agency Specific ExpenseRail LogisticsRolling Stock (Materials, Equipment &amp; Services)</t>
  </si>
  <si>
    <t>Post disaster renovation and repair service</t>
  </si>
  <si>
    <t>72154052XXX</t>
  </si>
  <si>
    <t>Agency Specific ExpenseServices &amp; Maintenance</t>
  </si>
  <si>
    <t>Ground water level reduction service</t>
  </si>
  <si>
    <t>72154045XXX</t>
  </si>
  <si>
    <t>Agency Specific ExpenseUniform and Workwear</t>
  </si>
  <si>
    <t>Graffiti removal and treatment service</t>
  </si>
  <si>
    <t>72154068XXX</t>
  </si>
  <si>
    <t>Construction (Materials Equipment &amp; Services)Construction MaterialsExternal Building Materials</t>
  </si>
  <si>
    <t>Finish carpentry service</t>
  </si>
  <si>
    <t>72152302a01</t>
  </si>
  <si>
    <t>Post-Handover Finish carpentry service</t>
  </si>
  <si>
    <t>Construction (Materials Equipment &amp; Services)General Contractors / Contracted ServicesTier 1</t>
  </si>
  <si>
    <t>Cabinet building and installation service</t>
  </si>
  <si>
    <t>72152303XXX</t>
  </si>
  <si>
    <t>Construction (Materials Equipment &amp; Services)General Contractors / Contracted ServicesTier 2</t>
  </si>
  <si>
    <t>Roofing service</t>
  </si>
  <si>
    <t>72152601a01</t>
  </si>
  <si>
    <t>Post-Handover Roofing service</t>
  </si>
  <si>
    <t>Construction (Materials Equipment &amp; Services)Plant &amp; EquipmentEarthmoving &amp; Excavations</t>
  </si>
  <si>
    <t>Gutter and downspout service</t>
  </si>
  <si>
    <t>72152602a01</t>
  </si>
  <si>
    <t>Post-Handover Gutter and downspout service</t>
  </si>
  <si>
    <t>Courier ServicesCouriers</t>
  </si>
  <si>
    <t>Siding installation and repair service</t>
  </si>
  <si>
    <t>72152606a01</t>
  </si>
  <si>
    <t>Post-Handover Siding installation and repair service</t>
  </si>
  <si>
    <t>Courier ServicesHaulage Services</t>
  </si>
  <si>
    <t>Flooring</t>
  </si>
  <si>
    <t>30161700a01</t>
  </si>
  <si>
    <t>Post-Handover Flooring</t>
  </si>
  <si>
    <t>ExemptFoster Care &amp; Family Welfare Services</t>
  </si>
  <si>
    <t>Stone or tile flooring</t>
  </si>
  <si>
    <t>30161706a01</t>
  </si>
  <si>
    <t>Post-Handover Stone or tile flooring</t>
  </si>
  <si>
    <t>Fleet ManagementCorporate Fleet VehiclesEmergency Vehicles</t>
  </si>
  <si>
    <t>Carpeting</t>
  </si>
  <si>
    <t>30161701a01</t>
  </si>
  <si>
    <t>Post-Handover Carpeting</t>
  </si>
  <si>
    <t>Fleet ManagementCorporate Fleet VehiclesGeneral Fleet Vehicles</t>
  </si>
  <si>
    <t>Carpet or rug underlays</t>
  </si>
  <si>
    <t>30161719a01</t>
  </si>
  <si>
    <t>Post-Handover Carpet or rug underlays</t>
  </si>
  <si>
    <t>Fleet ManagementCorporate Fleet VehiclesHeavy Vehicle Types</t>
  </si>
  <si>
    <t>Locksmith services</t>
  </si>
  <si>
    <t>72101505XXX</t>
  </si>
  <si>
    <t>Fleet ManagementCorporate Fleet VehiclesOther Vehicle Types</t>
  </si>
  <si>
    <t>Padlocks</t>
  </si>
  <si>
    <t>46171501XXX</t>
  </si>
  <si>
    <t>Fleet ManagementCorporate Fleet VehiclesSpecialized Vehicles</t>
  </si>
  <si>
    <t>Keys</t>
  </si>
  <si>
    <t>46171505XXX</t>
  </si>
  <si>
    <t>Fleet ManagementVehicle Leasing</t>
  </si>
  <si>
    <t>Building inspection service</t>
  </si>
  <si>
    <t>81141805XXX</t>
  </si>
  <si>
    <t>Fleet ManagementVehicle Repair and MaintenanceTyres</t>
  </si>
  <si>
    <t>Acoustics or noise control</t>
  </si>
  <si>
    <t>81141803XXX</t>
  </si>
  <si>
    <t>Government &amp; Partnership PaymentsGovernment Road Maintenance</t>
  </si>
  <si>
    <t>Construction equipment rental or leasing service</t>
  </si>
  <si>
    <t>72141702a01</t>
  </si>
  <si>
    <t>Post-Handover Construction equipment rental or leasing service</t>
  </si>
  <si>
    <t>Industry SpecificGeneral Retail</t>
  </si>
  <si>
    <t>Power generation or transmission or distribution equipment manufacture services</t>
  </si>
  <si>
    <t>73171501XXX</t>
  </si>
  <si>
    <t>MedicalEquipment/SuppliesChemicals &amp; Reagents</t>
  </si>
  <si>
    <t>Equipment, Hardware and Consumables</t>
  </si>
  <si>
    <t>Hardware and fittings</t>
  </si>
  <si>
    <t>40141700a01</t>
  </si>
  <si>
    <t>Post-Handover Hardware and fittings</t>
  </si>
  <si>
    <t>MedicalEquipment/SuppliesDrugs</t>
  </si>
  <si>
    <t>Electrical hardware and supplies</t>
  </si>
  <si>
    <t>39121700a01</t>
  </si>
  <si>
    <t>Post-Handover Electrical hardware and supplies</t>
  </si>
  <si>
    <t>MedicalEquipment/SuppliesMedical Equipment</t>
  </si>
  <si>
    <t>Sanitation engineering service</t>
  </si>
  <si>
    <t>81101531XXX</t>
  </si>
  <si>
    <t>MedicalEquipment/SuppliesMedical Supplies &amp; Consumables</t>
  </si>
  <si>
    <t>Sanitary goods dispensers</t>
  </si>
  <si>
    <t>47131702XXX</t>
  </si>
  <si>
    <t>MedicalMedical Facilities and CareAged care</t>
  </si>
  <si>
    <t>Sanitary pumps</t>
  </si>
  <si>
    <t>40151519XXX</t>
  </si>
  <si>
    <t>MedicalMedical Facilities and CareHospices</t>
  </si>
  <si>
    <t>Hand sanitizer</t>
  </si>
  <si>
    <t>53131626XXX</t>
  </si>
  <si>
    <t>MedicalMedical Facilities and CarePrivate Hospitals</t>
  </si>
  <si>
    <t>Exterior grounds maintenance</t>
  </si>
  <si>
    <t>72102905XXX</t>
  </si>
  <si>
    <t>MedicalRespite Care</t>
  </si>
  <si>
    <t>Garden planting or maintenance services</t>
  </si>
  <si>
    <t>70111703XXX</t>
  </si>
  <si>
    <t>Office Supplies and ServicesMulti-functional Devices and PrintersCopiers &amp; Printers</t>
  </si>
  <si>
    <t>Tree trimming services</t>
  </si>
  <si>
    <t>70111503XXX</t>
  </si>
  <si>
    <t>Lawn care services</t>
  </si>
  <si>
    <t>70111706XXX</t>
  </si>
  <si>
    <t>Fencing and railing service</t>
  </si>
  <si>
    <t>72154069XXX</t>
  </si>
  <si>
    <t>Landscaping services</t>
  </si>
  <si>
    <t>72102902XXX</t>
  </si>
  <si>
    <t>Arborist services</t>
  </si>
  <si>
    <t>70111506XXX</t>
  </si>
  <si>
    <t>Interior lighting fixture accessory</t>
  </si>
  <si>
    <t>39111541XXX</t>
  </si>
  <si>
    <t>Interior design or decorating</t>
  </si>
  <si>
    <t>72153612XXX</t>
  </si>
  <si>
    <t>Office furniture installation or reconfiguration service</t>
  </si>
  <si>
    <t>72153606a01</t>
  </si>
  <si>
    <t>Post-Handover Office furniture installation or reconfiguration service</t>
  </si>
  <si>
    <t>Office furniture repair service</t>
  </si>
  <si>
    <t>72153615XXX</t>
  </si>
  <si>
    <t>Pruning services or ornamental plant or bush</t>
  </si>
  <si>
    <t>70111502XXX</t>
  </si>
  <si>
    <t>Planting services or ornamental plant or bush or tree</t>
  </si>
  <si>
    <t>70111501XXX</t>
  </si>
  <si>
    <t>Artificial plants</t>
  </si>
  <si>
    <t>56101528XXX</t>
  </si>
  <si>
    <t>Fresh cut mixed floral bouquets</t>
  </si>
  <si>
    <t>10342200XXX</t>
  </si>
  <si>
    <t>Dried floral products</t>
  </si>
  <si>
    <t>10161900XXX</t>
  </si>
  <si>
    <t>Security guard services</t>
  </si>
  <si>
    <t>92121504XXX</t>
  </si>
  <si>
    <t>Burglary protection services</t>
  </si>
  <si>
    <t>92121502XXX</t>
  </si>
  <si>
    <t>Surveillance or alarm maintenance or monitoring</t>
  </si>
  <si>
    <t>92121701XXX</t>
  </si>
  <si>
    <t>Surveillance and electronic security system equipment maintenance service</t>
  </si>
  <si>
    <t>72151705XXX</t>
  </si>
  <si>
    <t>Card key lock</t>
  </si>
  <si>
    <t>46171524XXX</t>
  </si>
  <si>
    <t>Key card for lock</t>
  </si>
  <si>
    <t>46171525XXX</t>
  </si>
  <si>
    <t>Magnetic locking system</t>
  </si>
  <si>
    <t>46171526a01</t>
  </si>
  <si>
    <t>Post-Handover Magnetic locking system</t>
  </si>
  <si>
    <t>Alarm systems</t>
  </si>
  <si>
    <t>46171604a01</t>
  </si>
  <si>
    <t>Post-Handover Alarm systems</t>
  </si>
  <si>
    <t>Security cameras</t>
  </si>
  <si>
    <t>46171610a01</t>
  </si>
  <si>
    <t>Post-Handover Security cameras</t>
  </si>
  <si>
    <t>Surveillance video or audio recorders</t>
  </si>
  <si>
    <t>46171621a01</t>
  </si>
  <si>
    <t>Post-Handover Surveillance video or audio recorders</t>
  </si>
  <si>
    <t>Closed circuit television CCTV system</t>
  </si>
  <si>
    <t>46171622a01</t>
  </si>
  <si>
    <t>Post-Handover Closed circuit television CCTV system</t>
  </si>
  <si>
    <t>Parking lot or road maintenance or repairs or services</t>
  </si>
  <si>
    <t>72103301XXX</t>
  </si>
  <si>
    <t>Parking lot maintenance</t>
  </si>
  <si>
    <t>72153702XXX</t>
  </si>
  <si>
    <t>Parking lot or road sweeping services</t>
  </si>
  <si>
    <t>72103304XXX</t>
  </si>
  <si>
    <t>Vehicle parking service</t>
  </si>
  <si>
    <t>78181703XXX</t>
  </si>
  <si>
    <t>Commercial or industrial facility rental</t>
  </si>
  <si>
    <t>80131502XXX</t>
  </si>
  <si>
    <t>Residential rental</t>
  </si>
  <si>
    <t>80131501XXX</t>
  </si>
  <si>
    <t>Portable or modular office rental service</t>
  </si>
  <si>
    <t>80131505XXX</t>
  </si>
  <si>
    <t>Warehouse leasing or rental service</t>
  </si>
  <si>
    <t>80131507XXX</t>
  </si>
  <si>
    <t>Land leases</t>
  </si>
  <si>
    <t>80131503XXX</t>
  </si>
  <si>
    <t>Property management</t>
  </si>
  <si>
    <t>80131801XXX</t>
  </si>
  <si>
    <t>Real estate listing services</t>
  </si>
  <si>
    <t>80131803XXX</t>
  </si>
  <si>
    <t>Building cleaning services</t>
  </si>
  <si>
    <t>76111501XXX</t>
  </si>
  <si>
    <t>Cleaning services for parks and outdoor public venues</t>
  </si>
  <si>
    <t>76111507XXX</t>
  </si>
  <si>
    <t>Floor cleaning services</t>
  </si>
  <si>
    <t>72101508XXX</t>
  </si>
  <si>
    <t>Building exterior cleaning service</t>
  </si>
  <si>
    <t>72153501XXX</t>
  </si>
  <si>
    <t>Washroom sanitation services</t>
  </si>
  <si>
    <t>76101501XXX</t>
  </si>
  <si>
    <t>Rest room cleaning services</t>
  </si>
  <si>
    <t>76101502XXX</t>
  </si>
  <si>
    <t>Disinfection or deodorizing services</t>
  </si>
  <si>
    <t>76101503XXX</t>
  </si>
  <si>
    <t>General purpose cleaners</t>
  </si>
  <si>
    <t>47131805XXX</t>
  </si>
  <si>
    <t>Cleaning Equipment</t>
  </si>
  <si>
    <t>47121800XXX</t>
  </si>
  <si>
    <t>Industrial cleaning kits</t>
  </si>
  <si>
    <t>47132101XXX</t>
  </si>
  <si>
    <t>General purpose cleaning kits</t>
  </si>
  <si>
    <t>47132102XXX</t>
  </si>
  <si>
    <t>Trash bags</t>
  </si>
  <si>
    <t>47121701XXX</t>
  </si>
  <si>
    <t>Waste containers or rigid liners</t>
  </si>
  <si>
    <t>47121702XXX</t>
  </si>
  <si>
    <t>Smoking urns or accessories</t>
  </si>
  <si>
    <t>47121703XXX</t>
  </si>
  <si>
    <t>Structural pest control</t>
  </si>
  <si>
    <t>72102104XXX</t>
  </si>
  <si>
    <t>Bird proofing services</t>
  </si>
  <si>
    <t>72102101XXX</t>
  </si>
  <si>
    <t>Termite control services</t>
  </si>
  <si>
    <t>72102102XXX</t>
  </si>
  <si>
    <t>Extermination or fumigation services</t>
  </si>
  <si>
    <t>72102103XXX</t>
  </si>
  <si>
    <t>Rodent control</t>
  </si>
  <si>
    <t>72102106XXX</t>
  </si>
  <si>
    <t>Catering Services</t>
  </si>
  <si>
    <t>90101603XXX</t>
  </si>
  <si>
    <t>Coffee and tea</t>
  </si>
  <si>
    <t>50201700XXX</t>
  </si>
  <si>
    <t>Beverages</t>
  </si>
  <si>
    <t>50200000XXX</t>
  </si>
  <si>
    <t>Banquet facilities</t>
  </si>
  <si>
    <t>90101601XXX</t>
  </si>
  <si>
    <t>On site cafeteria management</t>
  </si>
  <si>
    <t>90101701XXX</t>
  </si>
  <si>
    <t>Construction or work site catering services</t>
  </si>
  <si>
    <t>90101604XXX</t>
  </si>
  <si>
    <t>Food service dinnerware</t>
  </si>
  <si>
    <t>48101901XXX</t>
  </si>
  <si>
    <t>Food service cups or mugs</t>
  </si>
  <si>
    <t>48101905XXX</t>
  </si>
  <si>
    <t>Food service tray transport or storage carts or racks</t>
  </si>
  <si>
    <t>48102112XXX</t>
  </si>
  <si>
    <t>Food service or meal delivery cart</t>
  </si>
  <si>
    <t>48102111XXX</t>
  </si>
  <si>
    <t>Water</t>
  </si>
  <si>
    <t>50202301XXX</t>
  </si>
  <si>
    <t>Spring or mineral water</t>
  </si>
  <si>
    <t>50202310XXX</t>
  </si>
  <si>
    <t>Council Supplied Waste Services</t>
  </si>
  <si>
    <t>Waste material handling and recycling systems</t>
  </si>
  <si>
    <t>24102400a02</t>
  </si>
  <si>
    <t>Council Waste material handling and recycling systems</t>
  </si>
  <si>
    <t>Nonhazardous Waste Disposal</t>
  </si>
  <si>
    <t>76121600a02</t>
  </si>
  <si>
    <t>Council Nonhazardous Waste Disposal</t>
  </si>
  <si>
    <t>Hazardous waste disposal</t>
  </si>
  <si>
    <t>76121900a02</t>
  </si>
  <si>
    <t>Council Hazardous waste disposal</t>
  </si>
  <si>
    <t>Garbage collection or destruction or processing or disposal</t>
  </si>
  <si>
    <t>76121501a02</t>
  </si>
  <si>
    <t>Council Garbage collection or destruction or processing or disposal</t>
  </si>
  <si>
    <t>Liquid waste collection or processing or disposal</t>
  </si>
  <si>
    <t>76121502a02</t>
  </si>
  <si>
    <t>Council Liquid waste collection or processing or disposal</t>
  </si>
  <si>
    <t>Compost</t>
  </si>
  <si>
    <t>10171504a02</t>
  </si>
  <si>
    <t>Council Compost</t>
  </si>
  <si>
    <t>Recycling Services</t>
  </si>
  <si>
    <t>76122300a02</t>
  </si>
  <si>
    <t>Council Recycling Services</t>
  </si>
  <si>
    <t>Recycling of organic waste</t>
  </si>
  <si>
    <t>76122318a02</t>
  </si>
  <si>
    <t>Council Recycling of organic waste</t>
  </si>
  <si>
    <t>Recycling of hazardous waste</t>
  </si>
  <si>
    <t>76122304a02</t>
  </si>
  <si>
    <t>Council Recycling of hazardous waste</t>
  </si>
  <si>
    <t>Recycling of paper</t>
  </si>
  <si>
    <t>76122306a02</t>
  </si>
  <si>
    <t>Council Recycling of paper</t>
  </si>
  <si>
    <t>Hazardous waste container</t>
  </si>
  <si>
    <t>47121709a02</t>
  </si>
  <si>
    <t>Council Hazardous waste container</t>
  </si>
  <si>
    <t>Facilities Waste Services</t>
  </si>
  <si>
    <t>24102400a03</t>
  </si>
  <si>
    <t>Facilities Waste material handling and recycling systems</t>
  </si>
  <si>
    <t>76121600a03</t>
  </si>
  <si>
    <t>Facilities Nonhazardous Waste Disposal</t>
  </si>
  <si>
    <t>76121900a03</t>
  </si>
  <si>
    <t>Facilities Hazardous waste disposal</t>
  </si>
  <si>
    <t>76121501a03</t>
  </si>
  <si>
    <t>Facilities Garbage collection or destruction or processing or disposal</t>
  </si>
  <si>
    <t>76121502a03</t>
  </si>
  <si>
    <t>Facilities Liquid waste collection or processing or disposal</t>
  </si>
  <si>
    <t>47121709a03</t>
  </si>
  <si>
    <t>Facilities Hazardous waste container</t>
  </si>
  <si>
    <t>76122300a03</t>
  </si>
  <si>
    <t>Facilities Recycling Services</t>
  </si>
  <si>
    <t>76122318a03</t>
  </si>
  <si>
    <t>Facilities Recycling of organic waste</t>
  </si>
  <si>
    <t>76122304a03</t>
  </si>
  <si>
    <t>Facilities Recycling of hazardous waste</t>
  </si>
  <si>
    <t>Document destruction services</t>
  </si>
  <si>
    <t>80161508XXX</t>
  </si>
  <si>
    <t>Medical waste disposal</t>
  </si>
  <si>
    <t>76121901XXX</t>
  </si>
  <si>
    <t>Supply of three phase electricity</t>
  </si>
  <si>
    <t>83101803XXX</t>
  </si>
  <si>
    <t>Electric power transmission services</t>
  </si>
  <si>
    <t>83101804XXX</t>
  </si>
  <si>
    <t>Industrial electric power distribution</t>
  </si>
  <si>
    <t>83101805XXX</t>
  </si>
  <si>
    <t>Rural electrical power distribution</t>
  </si>
  <si>
    <t>83101806XXX</t>
  </si>
  <si>
    <t>Municipal electric power distribution</t>
  </si>
  <si>
    <t>83101807XXX</t>
  </si>
  <si>
    <t>Power quality monitoring</t>
  </si>
  <si>
    <t>83101808XXX</t>
  </si>
  <si>
    <t>Supply of natural gas</t>
  </si>
  <si>
    <t>83101601XXX</t>
  </si>
  <si>
    <t>Supply of fuel oil</t>
  </si>
  <si>
    <t>83101602XXX</t>
  </si>
  <si>
    <t>Oil pipeline services</t>
  </si>
  <si>
    <t>83101603XXX</t>
  </si>
  <si>
    <t>Gas pipeline services</t>
  </si>
  <si>
    <t>83101604XXX</t>
  </si>
  <si>
    <t>Gas facility charge</t>
  </si>
  <si>
    <t>83101605XXX</t>
  </si>
  <si>
    <t>Gas fitting installation service</t>
  </si>
  <si>
    <t>72101519XXX</t>
  </si>
  <si>
    <t>Supply of water</t>
  </si>
  <si>
    <t>83101501XXX</t>
  </si>
  <si>
    <t>Water resource management</t>
  </si>
  <si>
    <t>83101502XXX</t>
  </si>
  <si>
    <t>Water quality control management</t>
  </si>
  <si>
    <t>83101503XXX</t>
  </si>
  <si>
    <t>Water distribution management</t>
  </si>
  <si>
    <t>83101504XXX</t>
  </si>
  <si>
    <t>Desalination services</t>
  </si>
  <si>
    <t>83101507XXX</t>
  </si>
  <si>
    <t>Microbiological testing</t>
  </si>
  <si>
    <t>77141501XXX</t>
  </si>
  <si>
    <t>Non drinking water microbiological testing</t>
  </si>
  <si>
    <t>77141601XXX</t>
  </si>
  <si>
    <t>Sewage treatment services</t>
  </si>
  <si>
    <t>76121701XXX</t>
  </si>
  <si>
    <t>Information technology consultation services</t>
  </si>
  <si>
    <t>80101507XXX</t>
  </si>
  <si>
    <t>Strategic planning consultation services</t>
  </si>
  <si>
    <t>80101504b01</t>
  </si>
  <si>
    <t>ICT Strategic planning consultation services</t>
  </si>
  <si>
    <t>Process and procedures management consultation service</t>
  </si>
  <si>
    <t>80101513b01</t>
  </si>
  <si>
    <t>ICT Process and procedures management consultation service</t>
  </si>
  <si>
    <t>Risk management consultation service</t>
  </si>
  <si>
    <t>80101510b01</t>
  </si>
  <si>
    <t>ICT Risk management consultation service</t>
  </si>
  <si>
    <t>Business regulatory and compliance research service</t>
  </si>
  <si>
    <t>80101514b01</t>
  </si>
  <si>
    <t>ICT Business regulatory and compliance research service</t>
  </si>
  <si>
    <t>Risk management process as a service</t>
  </si>
  <si>
    <t>81162305XXX</t>
  </si>
  <si>
    <t>Corporate objectives or policy development</t>
  </si>
  <si>
    <t>80101505b01</t>
  </si>
  <si>
    <t>ICT Corporate objectives or policy development</t>
  </si>
  <si>
    <t>Computing law consultation service</t>
  </si>
  <si>
    <t>80122103XXX</t>
  </si>
  <si>
    <t>Internal audits</t>
  </si>
  <si>
    <t>84111603b01</t>
  </si>
  <si>
    <t>ICT Internal audits</t>
  </si>
  <si>
    <t>Year end audits</t>
  </si>
  <si>
    <t>84111601b01</t>
  </si>
  <si>
    <t>ICT Year end audits</t>
  </si>
  <si>
    <t>Quarterly reviews</t>
  </si>
  <si>
    <t>84111602b01</t>
  </si>
  <si>
    <t>ICT Quarterly reviews</t>
  </si>
  <si>
    <t>Change management communication and advisory service</t>
  </si>
  <si>
    <t>80172103b01</t>
  </si>
  <si>
    <t>ICT Change management communication and advisory service</t>
  </si>
  <si>
    <t>Project administration or planning</t>
  </si>
  <si>
    <t>80101604b01</t>
  </si>
  <si>
    <t>ICT Project administration or planning</t>
  </si>
  <si>
    <t>Project impact assessment</t>
  </si>
  <si>
    <t>80101607b01</t>
  </si>
  <si>
    <t>ICT Project impact assessment</t>
  </si>
  <si>
    <t>Project monitoring and evaluation</t>
  </si>
  <si>
    <t>80101606b01</t>
  </si>
  <si>
    <t>ICT Project monitoring and evaluation</t>
  </si>
  <si>
    <t>Economic or financial evaluation of projects</t>
  </si>
  <si>
    <t>80101603b01</t>
  </si>
  <si>
    <t>ICT Economic or financial evaluation of projects</t>
  </si>
  <si>
    <t>Comparative business benchmarking service</t>
  </si>
  <si>
    <t>80141518b01</t>
  </si>
  <si>
    <t>ICT Comparative business benchmarking service</t>
  </si>
  <si>
    <t>Marketing analysis</t>
  </si>
  <si>
    <t>80141501b01</t>
  </si>
  <si>
    <t>ICT Marketing analysis</t>
  </si>
  <si>
    <t>Internet based market research</t>
  </si>
  <si>
    <t>80141506b01</t>
  </si>
  <si>
    <t>ICT Internet based market research</t>
  </si>
  <si>
    <t>Market intelligence or competitive analysis</t>
  </si>
  <si>
    <t>80141509b01</t>
  </si>
  <si>
    <t>ICT Market intelligence or competitive analysis</t>
  </si>
  <si>
    <t>Distributive or service trade statistics</t>
  </si>
  <si>
    <t>80141502b01</t>
  </si>
  <si>
    <t>ICT Distributive or service trade statistics</t>
  </si>
  <si>
    <t>Training planning and development consultancy service</t>
  </si>
  <si>
    <t>86132102b01</t>
  </si>
  <si>
    <t>ICT Training planning and development consultancy service</t>
  </si>
  <si>
    <t>Training facilitation service</t>
  </si>
  <si>
    <t>86132101b01</t>
  </si>
  <si>
    <t>ICT Training facilitation service</t>
  </si>
  <si>
    <t>Training course design and content development service</t>
  </si>
  <si>
    <t>86132103b01</t>
  </si>
  <si>
    <t>ICT Training course design and content development service</t>
  </si>
  <si>
    <t>Application programming services</t>
  </si>
  <si>
    <t>81111504XXX</t>
  </si>
  <si>
    <t>Mainframe software applications design</t>
  </si>
  <si>
    <t>81111501XXX</t>
  </si>
  <si>
    <t>Operating system programming services</t>
  </si>
  <si>
    <t>81111505XXX</t>
  </si>
  <si>
    <t>Client or server programming services</t>
  </si>
  <si>
    <t>81111506XXX</t>
  </si>
  <si>
    <t>ERP or database applications programming services</t>
  </si>
  <si>
    <t>81111507XXX</t>
  </si>
  <si>
    <t>Internet or intranet client application development services</t>
  </si>
  <si>
    <t>81111509XXX</t>
  </si>
  <si>
    <t>Internet or intranet server application development services</t>
  </si>
  <si>
    <t>81111510XXX</t>
  </si>
  <si>
    <t>System or application programming management service</t>
  </si>
  <si>
    <t>81111511XXX</t>
  </si>
  <si>
    <t>Computer graphics service</t>
  </si>
  <si>
    <t>81111512XXX</t>
  </si>
  <si>
    <t>Programming for Java</t>
  </si>
  <si>
    <t>81111602XXX</t>
  </si>
  <si>
    <t>Programming for HTML</t>
  </si>
  <si>
    <t>81111603XXX</t>
  </si>
  <si>
    <t>Programming or Proprietary Languages</t>
  </si>
  <si>
    <t>81111612XXX</t>
  </si>
  <si>
    <t>Wide area network communications design</t>
  </si>
  <si>
    <t>81111701XXX</t>
  </si>
  <si>
    <t>Local area network communications design</t>
  </si>
  <si>
    <t>81111702XXX</t>
  </si>
  <si>
    <t>Database design</t>
  </si>
  <si>
    <t>81111704XXX</t>
  </si>
  <si>
    <t>Systems architecture</t>
  </si>
  <si>
    <t>81111705XXX</t>
  </si>
  <si>
    <t>Network planning services</t>
  </si>
  <si>
    <t>81111706XXX</t>
  </si>
  <si>
    <t>Systems planning services</t>
  </si>
  <si>
    <t>81111707XXX</t>
  </si>
  <si>
    <t>Telecommunications planning services</t>
  </si>
  <si>
    <t>81111708XXX</t>
  </si>
  <si>
    <t>Application implementation services</t>
  </si>
  <si>
    <t>81111508XXX</t>
  </si>
  <si>
    <t>Systems integration design</t>
  </si>
  <si>
    <t>81111503XXX</t>
  </si>
  <si>
    <t>Data processing or preparation services</t>
  </si>
  <si>
    <t>81112002XXX</t>
  </si>
  <si>
    <t>Online data processing service</t>
  </si>
  <si>
    <t>81112001XXX</t>
  </si>
  <si>
    <t>Data center services</t>
  </si>
  <si>
    <t>81112003XXX</t>
  </si>
  <si>
    <t>Disaster recovery services</t>
  </si>
  <si>
    <t>81112004b01</t>
  </si>
  <si>
    <t>ICT Disaster recovery services</t>
  </si>
  <si>
    <t>Data storage service</t>
  </si>
  <si>
    <t>81112006XXX</t>
  </si>
  <si>
    <t>Content or data standardization services</t>
  </si>
  <si>
    <t>81112007XXX</t>
  </si>
  <si>
    <t>Content or data classification services</t>
  </si>
  <si>
    <t>81112009XXX</t>
  </si>
  <si>
    <t>Data conversion service</t>
  </si>
  <si>
    <t>81112010XXX</t>
  </si>
  <si>
    <t>Business intelligence and data analysis software</t>
  </si>
  <si>
    <t>43232314XXX</t>
  </si>
  <si>
    <t>Data analytics process as a service</t>
  </si>
  <si>
    <t>81162302XXX</t>
  </si>
  <si>
    <t>Database management as a service</t>
  </si>
  <si>
    <t>81162004XXX</t>
  </si>
  <si>
    <t>Procurement Process as a service</t>
  </si>
  <si>
    <t>81162310b01</t>
  </si>
  <si>
    <t>ICT Procurement Process as a service</t>
  </si>
  <si>
    <t>Cloud-based infrastructure as a service</t>
  </si>
  <si>
    <t>81162200XXX</t>
  </si>
  <si>
    <t>Cloud network devices as a service</t>
  </si>
  <si>
    <t>81162204XXX</t>
  </si>
  <si>
    <t>Cloud backup as a service</t>
  </si>
  <si>
    <t>81162201XXX</t>
  </si>
  <si>
    <t>Cloud storage as a service</t>
  </si>
  <si>
    <t>81162202XXX</t>
  </si>
  <si>
    <t>Cloud firewalls as a service</t>
  </si>
  <si>
    <t>81162203XXX</t>
  </si>
  <si>
    <t>Cloud-based management software</t>
  </si>
  <si>
    <t>43232806XXX</t>
  </si>
  <si>
    <t>Cloud-based platform as a service</t>
  </si>
  <si>
    <t>81162100XXX</t>
  </si>
  <si>
    <t>Platform software as a service</t>
  </si>
  <si>
    <t>81162103XXX</t>
  </si>
  <si>
    <t>Platform software components as a service</t>
  </si>
  <si>
    <t>81162104XXX</t>
  </si>
  <si>
    <t>Programming languages and tools as a service</t>
  </si>
  <si>
    <t>81162101XXX</t>
  </si>
  <si>
    <t>Middleware as a service</t>
  </si>
  <si>
    <t>81162102XXX</t>
  </si>
  <si>
    <t>Internet cloud storage service</t>
  </si>
  <si>
    <t>81111513XXX</t>
  </si>
  <si>
    <t>Wide area network WAN maintenance or support</t>
  </si>
  <si>
    <t>81111804XXX</t>
  </si>
  <si>
    <t>Local area network LAN maintenance or support</t>
  </si>
  <si>
    <t>81111803XXX</t>
  </si>
  <si>
    <t>Network Account Administration Service</t>
  </si>
  <si>
    <t>81161502XXX</t>
  </si>
  <si>
    <t>Network folder administration service</t>
  </si>
  <si>
    <t>81161503XXX</t>
  </si>
  <si>
    <t>Value added network VAN services</t>
  </si>
  <si>
    <t>84141702XXX</t>
  </si>
  <si>
    <t>ATM asynchronous transfer mode managed network services</t>
  </si>
  <si>
    <t>83112201XXX</t>
  </si>
  <si>
    <t>Frame relay public managed network services</t>
  </si>
  <si>
    <t>83112202XXX</t>
  </si>
  <si>
    <t>VPN virtual private network managed network services</t>
  </si>
  <si>
    <t>83112203XXX</t>
  </si>
  <si>
    <t>X75 managed network services</t>
  </si>
  <si>
    <t>83112204XXX</t>
  </si>
  <si>
    <t>X25 managed network services</t>
  </si>
  <si>
    <t>83112205XXX</t>
  </si>
  <si>
    <t>Network application software maintenance</t>
  </si>
  <si>
    <t>81112218XXX</t>
  </si>
  <si>
    <t>Computer or network or internet security</t>
  </si>
  <si>
    <t>81111801XXX</t>
  </si>
  <si>
    <t>Authentication server software</t>
  </si>
  <si>
    <t>43233201XXX</t>
  </si>
  <si>
    <t>Network security or virtual private network VPN management software</t>
  </si>
  <si>
    <t>43233203XXX</t>
  </si>
  <si>
    <t>Transaction security and virus protection software</t>
  </si>
  <si>
    <t>43233205XXX</t>
  </si>
  <si>
    <t>Cloud-based protection or security software</t>
  </si>
  <si>
    <t>43233206XXX</t>
  </si>
  <si>
    <t>Computer software licensing service</t>
  </si>
  <si>
    <t>81112501XXX</t>
  </si>
  <si>
    <t>Maintenance or support fees</t>
  </si>
  <si>
    <t>81112201XXX</t>
  </si>
  <si>
    <t>Software patches or upgrades</t>
  </si>
  <si>
    <t>81112202XXX</t>
  </si>
  <si>
    <t>Firmware patching or upgrade service</t>
  </si>
  <si>
    <t>81112203XXX</t>
  </si>
  <si>
    <t>Operating system software maintenance</t>
  </si>
  <si>
    <t>81112204XXX</t>
  </si>
  <si>
    <t>Database management system software maintenance</t>
  </si>
  <si>
    <t>81112205XXX</t>
  </si>
  <si>
    <t>Information retrieval or search software maintenance</t>
  </si>
  <si>
    <t>81112206XXX</t>
  </si>
  <si>
    <t>Video conferencing software maintenance</t>
  </si>
  <si>
    <t>81112207XXX</t>
  </si>
  <si>
    <t>Security and protection software maintenance</t>
  </si>
  <si>
    <t>81112208XXX</t>
  </si>
  <si>
    <t>Development software maintenance</t>
  </si>
  <si>
    <t>81112209XXX</t>
  </si>
  <si>
    <t>System management software maintenance</t>
  </si>
  <si>
    <t>81112210XXX</t>
  </si>
  <si>
    <t>Enterprise resource planning software maintenance</t>
  </si>
  <si>
    <t>81112211XXX</t>
  </si>
  <si>
    <t>Customer relationship management software maintenance</t>
  </si>
  <si>
    <t>81112212XXX</t>
  </si>
  <si>
    <t>Accounting software maintenance</t>
  </si>
  <si>
    <t>81112213XXX</t>
  </si>
  <si>
    <t>Content authoring and editing software maintenance</t>
  </si>
  <si>
    <t>81112214XXX</t>
  </si>
  <si>
    <t>Content management software maintenance</t>
  </si>
  <si>
    <t>81112215XXX</t>
  </si>
  <si>
    <t>Educational or reference software maintenance</t>
  </si>
  <si>
    <t>81112216XXX</t>
  </si>
  <si>
    <t>Industry specific software maintenance</t>
  </si>
  <si>
    <t>81112217XXX</t>
  </si>
  <si>
    <t>Computer game or entertainment software maintenance</t>
  </si>
  <si>
    <t>81112219XXX</t>
  </si>
  <si>
    <t>Server software maintenance</t>
  </si>
  <si>
    <t>81112220XXX</t>
  </si>
  <si>
    <t>Point of sale software maintenance service</t>
  </si>
  <si>
    <t>81112221XXX</t>
  </si>
  <si>
    <t>Facility operation and maintenance management software maintenance</t>
  </si>
  <si>
    <t>81112222XXX</t>
  </si>
  <si>
    <t>Portal software as a service</t>
  </si>
  <si>
    <t>81162009XXX</t>
  </si>
  <si>
    <t>Compliance dictionaries as a service</t>
  </si>
  <si>
    <t>81162002XXX</t>
  </si>
  <si>
    <t>Cryptographics key management as a service</t>
  </si>
  <si>
    <t>81162003XXX</t>
  </si>
  <si>
    <t>Dispatch software as a service</t>
  </si>
  <si>
    <t>81162005XXX</t>
  </si>
  <si>
    <t>E-commerce system software as a service</t>
  </si>
  <si>
    <t>81162006XXX</t>
  </si>
  <si>
    <t>E-mailing and calendaring software as a service</t>
  </si>
  <si>
    <t>81162007XXX</t>
  </si>
  <si>
    <t>Enterprise resource planning software as a service</t>
  </si>
  <si>
    <t>81162008XXX</t>
  </si>
  <si>
    <t>UCF mapper software as a service</t>
  </si>
  <si>
    <t>81162010XXX</t>
  </si>
  <si>
    <t>Block chain</t>
  </si>
  <si>
    <t>31151612b01</t>
  </si>
  <si>
    <t>ICT Block chain</t>
  </si>
  <si>
    <t>Network service equipment</t>
  </si>
  <si>
    <t>43222600XXX</t>
  </si>
  <si>
    <t>Content delivery networking equipment</t>
  </si>
  <si>
    <t>43222604XXX</t>
  </si>
  <si>
    <t>Network gateway</t>
  </si>
  <si>
    <t>43222605XXX</t>
  </si>
  <si>
    <t>Internet service node startup kits</t>
  </si>
  <si>
    <t>43222606XXX</t>
  </si>
  <si>
    <t>Network routers</t>
  </si>
  <si>
    <t>43222609XXX</t>
  </si>
  <si>
    <t>Network service concentrators or hubs</t>
  </si>
  <si>
    <t>43222610XXX</t>
  </si>
  <si>
    <t>Network switches</t>
  </si>
  <si>
    <t>43222612XXX</t>
  </si>
  <si>
    <t>Video networking equipment</t>
  </si>
  <si>
    <t>43222619XXX</t>
  </si>
  <si>
    <t>Content switch</t>
  </si>
  <si>
    <t>43222621XXX</t>
  </si>
  <si>
    <t>Access servers</t>
  </si>
  <si>
    <t>43222625XXX</t>
  </si>
  <si>
    <t>Modems</t>
  </si>
  <si>
    <t>43222628XXX</t>
  </si>
  <si>
    <t>Wireless fidelity base stations Wifi</t>
  </si>
  <si>
    <t>43222631XXX</t>
  </si>
  <si>
    <t>Network management or monitoring device</t>
  </si>
  <si>
    <t>43222634XXX</t>
  </si>
  <si>
    <t>Wireless access point</t>
  </si>
  <si>
    <t>43222640XXX</t>
  </si>
  <si>
    <t>Routing switcher</t>
  </si>
  <si>
    <t>43222642XXX</t>
  </si>
  <si>
    <t>Network traffic controller</t>
  </si>
  <si>
    <t>43222644XXX</t>
  </si>
  <si>
    <t>Mainframe computers</t>
  </si>
  <si>
    <t>43211512XXX</t>
  </si>
  <si>
    <t>Computer hardware maintenance and support</t>
  </si>
  <si>
    <t>81112300XXX</t>
  </si>
  <si>
    <t>Disk storage system maintenance</t>
  </si>
  <si>
    <t>81112301XXX</t>
  </si>
  <si>
    <t>Nearline or backup system maintenance</t>
  </si>
  <si>
    <t>81112302XXX</t>
  </si>
  <si>
    <t>Mainframe computer maintenance</t>
  </si>
  <si>
    <t>81112303XXX</t>
  </si>
  <si>
    <t>UNIX server maintenance</t>
  </si>
  <si>
    <t>81112304XXX</t>
  </si>
  <si>
    <t>X86 server maintenance</t>
  </si>
  <si>
    <t>81112305XXX</t>
  </si>
  <si>
    <t>81112300b02</t>
  </si>
  <si>
    <t>ICT Network Computer hardware maintenance and support</t>
  </si>
  <si>
    <t>Capital asset disposal or sale service</t>
  </si>
  <si>
    <t>80161702b01</t>
  </si>
  <si>
    <t>ICT Capital asset disposal or sale service</t>
  </si>
  <si>
    <t>Byproduct disposal or sale service</t>
  </si>
  <si>
    <t>80161701b01</t>
  </si>
  <si>
    <t>ICT Byproduct disposal or sale service</t>
  </si>
  <si>
    <t>Excess or obsolete non capital material disposal or sale service</t>
  </si>
  <si>
    <t>80161703b01</t>
  </si>
  <si>
    <t>ICT Excess or obsolete non capital material disposal or sale service</t>
  </si>
  <si>
    <t>Computer vocational training services</t>
  </si>
  <si>
    <t>86101601XXX</t>
  </si>
  <si>
    <t>Labor training or development</t>
  </si>
  <si>
    <t>80111504b01</t>
  </si>
  <si>
    <t>ICT Labor training or development</t>
  </si>
  <si>
    <t>Training workshop service</t>
  </si>
  <si>
    <t>86132201b01</t>
  </si>
  <si>
    <t>ICT Training workshop service</t>
  </si>
  <si>
    <t>Robotics teaching aids or materials</t>
  </si>
  <si>
    <t>60106214XXX</t>
  </si>
  <si>
    <t>Notebook computers</t>
  </si>
  <si>
    <t>43211503XXX</t>
  </si>
  <si>
    <t>Point of sale POS terminal</t>
  </si>
  <si>
    <t>43211505XXX</t>
  </si>
  <si>
    <t>Desktop computers</t>
  </si>
  <si>
    <t>43211507XXX</t>
  </si>
  <si>
    <t>Personal computers</t>
  </si>
  <si>
    <t>43211508XXX</t>
  </si>
  <si>
    <t>Computer workstation</t>
  </si>
  <si>
    <t>43211515XXX</t>
  </si>
  <si>
    <t>Graphics tablets</t>
  </si>
  <si>
    <t>43211712XXX</t>
  </si>
  <si>
    <t>Medical imaging information and archiving workstations</t>
  </si>
  <si>
    <t>42203613XXX</t>
  </si>
  <si>
    <t>43211600XXX</t>
  </si>
  <si>
    <t>Docking stations</t>
  </si>
  <si>
    <t>43211602XXX</t>
  </si>
  <si>
    <t>Multimedia kits</t>
  </si>
  <si>
    <t>43211606XXX</t>
  </si>
  <si>
    <t>Computer speakers</t>
  </si>
  <si>
    <t>43211607XXX</t>
  </si>
  <si>
    <t>Phone headsets</t>
  </si>
  <si>
    <t>43191609XXX</t>
  </si>
  <si>
    <t>Personal digital assistant PDA holder</t>
  </si>
  <si>
    <t>43211616XXX</t>
  </si>
  <si>
    <t>Notebook computer carrying case</t>
  </si>
  <si>
    <t>43211619XXX</t>
  </si>
  <si>
    <t>Tablet computer cover</t>
  </si>
  <si>
    <t>43211620XXX</t>
  </si>
  <si>
    <t>Keyboard and mouse kit</t>
  </si>
  <si>
    <t>43211733XXX</t>
  </si>
  <si>
    <t>Mouse pads</t>
  </si>
  <si>
    <t>43211802XXX</t>
  </si>
  <si>
    <t>Liquid crystal display LCD panels or monitors</t>
  </si>
  <si>
    <t>43211902XXX</t>
  </si>
  <si>
    <t>Touch screen monitors</t>
  </si>
  <si>
    <t>43211903XXX</t>
  </si>
  <si>
    <t>Computer display glare screens</t>
  </si>
  <si>
    <t>43212001XXX</t>
  </si>
  <si>
    <t>Monitor arms or stands</t>
  </si>
  <si>
    <t>43212002XXX</t>
  </si>
  <si>
    <t>Monitor components</t>
  </si>
  <si>
    <t>43212003XXX</t>
  </si>
  <si>
    <t>Visual information display device</t>
  </si>
  <si>
    <t>45111812XXX</t>
  </si>
  <si>
    <t>Interactive whiteboards or accessories</t>
  </si>
  <si>
    <t>44111911XXX</t>
  </si>
  <si>
    <t>Multimedia projectors</t>
  </si>
  <si>
    <t>45111609XXX</t>
  </si>
  <si>
    <t>Video and combination video and audio presentation equipment and hardware and controllers</t>
  </si>
  <si>
    <t>45111800XXX</t>
  </si>
  <si>
    <t>Video conference cameras</t>
  </si>
  <si>
    <t>45121506XXX</t>
  </si>
  <si>
    <t>Printers, Scanners, Multifunction Equipment</t>
  </si>
  <si>
    <t>Computer printers</t>
  </si>
  <si>
    <t>43212100XXX</t>
  </si>
  <si>
    <t>Print as a service</t>
  </si>
  <si>
    <t>81161903XXX</t>
  </si>
  <si>
    <t>Inkjet printers</t>
  </si>
  <si>
    <t>43212104XXX</t>
  </si>
  <si>
    <t>Laser printers</t>
  </si>
  <si>
    <t>43212105XXX</t>
  </si>
  <si>
    <t>Multi function printers</t>
  </si>
  <si>
    <t>43212110XXX</t>
  </si>
  <si>
    <t>Printer controller</t>
  </si>
  <si>
    <t>43212117XXX</t>
  </si>
  <si>
    <t>Scanners</t>
  </si>
  <si>
    <t>43211711XXX</t>
  </si>
  <si>
    <t>Computer hardware rental</t>
  </si>
  <si>
    <t>81112401XXX</t>
  </si>
  <si>
    <t>Printer, scanner and multifunctional equipment maintenance</t>
  </si>
  <si>
    <t>81112306XXX</t>
  </si>
  <si>
    <t>PC or workstation or notebook maintenance</t>
  </si>
  <si>
    <t>81112307XXX</t>
  </si>
  <si>
    <t>Point of sale hardware maintenance and support service</t>
  </si>
  <si>
    <t>81112308XXX</t>
  </si>
  <si>
    <t>Point of sale hardware installation or implementation service</t>
  </si>
  <si>
    <t>81112309XXX</t>
  </si>
  <si>
    <t>Computer cabinet maintenance</t>
  </si>
  <si>
    <t>81112310XXX</t>
  </si>
  <si>
    <t>Business equipment as a service</t>
  </si>
  <si>
    <t>81161901XXX</t>
  </si>
  <si>
    <t>Workstation as a service</t>
  </si>
  <si>
    <t>81161902XXX</t>
  </si>
  <si>
    <t>Network voice service</t>
  </si>
  <si>
    <t>81161712XXX</t>
  </si>
  <si>
    <t>Fixed phones</t>
  </si>
  <si>
    <t>43191504XXX</t>
  </si>
  <si>
    <t>Special purpose telephones</t>
  </si>
  <si>
    <t>43191507XXX</t>
  </si>
  <si>
    <t>Video phone</t>
  </si>
  <si>
    <t>43191513XXX</t>
  </si>
  <si>
    <t>Telecommunication Services</t>
  </si>
  <si>
    <t>81161700b04</t>
  </si>
  <si>
    <t>VOIP Telecommunication Services</t>
  </si>
  <si>
    <t>ISDN integrated services digital network services</t>
  </si>
  <si>
    <t>83112402XXX</t>
  </si>
  <si>
    <t>High speed circuit switched dial up services</t>
  </si>
  <si>
    <t>83112401XXX</t>
  </si>
  <si>
    <t>Local telephone service</t>
  </si>
  <si>
    <t>83111501XXX</t>
  </si>
  <si>
    <t>Toll free inbound telephone service</t>
  </si>
  <si>
    <t>83111508XXX</t>
  </si>
  <si>
    <t>Frame relay telecommunications service</t>
  </si>
  <si>
    <t>83111511XXX</t>
  </si>
  <si>
    <t>Automated attendant systems</t>
  </si>
  <si>
    <t>43221501XXX</t>
  </si>
  <si>
    <t>Premise branch exchange PBX systems</t>
  </si>
  <si>
    <t>43221504XXX</t>
  </si>
  <si>
    <t>Telephone call accounting systems</t>
  </si>
  <si>
    <t>43221509XXX</t>
  </si>
  <si>
    <t>Telecommunications remote access unit</t>
  </si>
  <si>
    <t>43221521XXX</t>
  </si>
  <si>
    <t>Teleconference equipment</t>
  </si>
  <si>
    <t>43221522XXX</t>
  </si>
  <si>
    <t>Switch board signal device</t>
  </si>
  <si>
    <t>43221530XXX</t>
  </si>
  <si>
    <t>Point to point digital telecommunications circuit</t>
  </si>
  <si>
    <t>83112403XXX</t>
  </si>
  <si>
    <t>DSL digital subscriber line</t>
  </si>
  <si>
    <t>83112406XXX</t>
  </si>
  <si>
    <t>Multi point analog telecommunications circuit</t>
  </si>
  <si>
    <t>83112404XXX</t>
  </si>
  <si>
    <t>Point to point analog telecommunications circuit</t>
  </si>
  <si>
    <t>83112405XXX</t>
  </si>
  <si>
    <t>Dark fiber</t>
  </si>
  <si>
    <t>83112301XXX</t>
  </si>
  <si>
    <t>Dense wavelength division multiplexing DWDM</t>
  </si>
  <si>
    <t>83112302XXX</t>
  </si>
  <si>
    <t>Wave division multiplexing WDM</t>
  </si>
  <si>
    <t>83112303XXX</t>
  </si>
  <si>
    <t>Ocx optical carrier service</t>
  </si>
  <si>
    <t>83112304XXX</t>
  </si>
  <si>
    <t>Digital subscriber loop DSL captive office plain old telephone system POTS splitter</t>
  </si>
  <si>
    <t>43221601XXX</t>
  </si>
  <si>
    <t>Digital subscriber loop DSL captive office splitter shelf</t>
  </si>
  <si>
    <t>43221602XXX</t>
  </si>
  <si>
    <t>Digital subscriber loop DSL customer premise equipment CPE plain old telephone system POTS splitter</t>
  </si>
  <si>
    <t>43221603XXX</t>
  </si>
  <si>
    <t>Digital subscriber loop or line XDSL equipment</t>
  </si>
  <si>
    <t>43221604XXX</t>
  </si>
  <si>
    <t>WLAN wireless access network equipment and components</t>
  </si>
  <si>
    <t>43223108XXX</t>
  </si>
  <si>
    <t>Internet protocol IP multimedia subsystem hardware</t>
  </si>
  <si>
    <t>43222639XXX</t>
  </si>
  <si>
    <t>Managed lease line network MLLN equipment</t>
  </si>
  <si>
    <t>43222638XXX</t>
  </si>
  <si>
    <t>Internet related services</t>
  </si>
  <si>
    <t>83121703b03</t>
  </si>
  <si>
    <t>Broadband Internet related services</t>
  </si>
  <si>
    <t>Technical support or help desk services</t>
  </si>
  <si>
    <t>81111811XXX</t>
  </si>
  <si>
    <t>Call centre bureau services</t>
  </si>
  <si>
    <t>83111507XXX</t>
  </si>
  <si>
    <t>Helpdesk or call center software</t>
  </si>
  <si>
    <t>43231501XXX</t>
  </si>
  <si>
    <t>Call center software as a service</t>
  </si>
  <si>
    <t>81162001XXX</t>
  </si>
  <si>
    <t>Help desk process as a service</t>
  </si>
  <si>
    <t>81162306XXX</t>
  </si>
  <si>
    <t>Cellular telephone services</t>
  </si>
  <si>
    <t>83111603XXX</t>
  </si>
  <si>
    <t>Telecommunication signal enhancement network services</t>
  </si>
  <si>
    <t>83111601XXX</t>
  </si>
  <si>
    <t>Mobile phones</t>
  </si>
  <si>
    <t>43191501XXX</t>
  </si>
  <si>
    <t>Satellite phone</t>
  </si>
  <si>
    <t>43191514XXX</t>
  </si>
  <si>
    <t>3G UMTS mobile core network equipment and components</t>
  </si>
  <si>
    <t>43223105b05</t>
  </si>
  <si>
    <t>4G 5G 3G UMTS mobile core network equipment and components</t>
  </si>
  <si>
    <t>WLAN mobile core network equipment and components</t>
  </si>
  <si>
    <t>43223107XXX</t>
  </si>
  <si>
    <t>Voice messaging portal</t>
  </si>
  <si>
    <t>43223201XXX</t>
  </si>
  <si>
    <t>Unified messaging platform</t>
  </si>
  <si>
    <t>43223204XXX</t>
  </si>
  <si>
    <t>Internet service providers ISP</t>
  </si>
  <si>
    <t>81112101XXX</t>
  </si>
  <si>
    <t>Electronic mail service provider</t>
  </si>
  <si>
    <t>81112102XXX</t>
  </si>
  <si>
    <t>Wired telecommunications transmitter</t>
  </si>
  <si>
    <t>43221730XXX</t>
  </si>
  <si>
    <t>Two way radios</t>
  </si>
  <si>
    <t>43191510XXX</t>
  </si>
  <si>
    <t>Radio core equipment</t>
  </si>
  <si>
    <t>43221704XXX</t>
  </si>
  <si>
    <t>Radio antennas</t>
  </si>
  <si>
    <t>43221706XXX</t>
  </si>
  <si>
    <t>Microwave core equipment</t>
  </si>
  <si>
    <t>43221707XXX</t>
  </si>
  <si>
    <t>Satellite core equipment</t>
  </si>
  <si>
    <t>43221710XXX</t>
  </si>
  <si>
    <t>Shortwave core equipment</t>
  </si>
  <si>
    <t>43221713XXX</t>
  </si>
  <si>
    <t>Pager core equipment</t>
  </si>
  <si>
    <t>43221716XXX</t>
  </si>
  <si>
    <t>Radar antennas</t>
  </si>
  <si>
    <t>43221718XXX</t>
  </si>
  <si>
    <t>Automotive antennas</t>
  </si>
  <si>
    <t>43221720XXX</t>
  </si>
  <si>
    <t>Radio frequency data communication equipment</t>
  </si>
  <si>
    <t>43221721XXX</t>
  </si>
  <si>
    <t>Antenna accessory</t>
  </si>
  <si>
    <t>43221727XXX</t>
  </si>
  <si>
    <t>Portable antenna</t>
  </si>
  <si>
    <t>43221729XXX</t>
  </si>
  <si>
    <t>Underwater communication system</t>
  </si>
  <si>
    <t>43221731XXX</t>
  </si>
  <si>
    <t>Telecommunication transmission tower construction service</t>
  </si>
  <si>
    <t>72141118XXX</t>
  </si>
  <si>
    <t>80101504XXX</t>
  </si>
  <si>
    <t>Corporate divestiture consultation services</t>
  </si>
  <si>
    <t>80101503XXX</t>
  </si>
  <si>
    <t>80101505XXX</t>
  </si>
  <si>
    <t>Organizational structure consultation</t>
  </si>
  <si>
    <t>80101506XXX</t>
  </si>
  <si>
    <t>Business intelligence consulting services</t>
  </si>
  <si>
    <t>80101508XXX</t>
  </si>
  <si>
    <t>Government affairs and community relations consultation service</t>
  </si>
  <si>
    <t>80101509XXX</t>
  </si>
  <si>
    <t>Economic forecasts</t>
  </si>
  <si>
    <t>81121504XXX</t>
  </si>
  <si>
    <t>Economic development consultancy</t>
  </si>
  <si>
    <t>81121505XXX</t>
  </si>
  <si>
    <t>Econometrics</t>
  </si>
  <si>
    <t>81121503XXX</t>
  </si>
  <si>
    <t>Macro economic analysis</t>
  </si>
  <si>
    <t>81121501XXX</t>
  </si>
  <si>
    <t>Micro economic analysis</t>
  </si>
  <si>
    <t>81121502XXX</t>
  </si>
  <si>
    <t>80101513XXX</t>
  </si>
  <si>
    <t>Process control system design and engineering service</t>
  </si>
  <si>
    <t>81102702XXX</t>
  </si>
  <si>
    <t>80172103XXX</t>
  </si>
  <si>
    <t>Issues management and mitigation advisory service</t>
  </si>
  <si>
    <t>80172104XXX</t>
  </si>
  <si>
    <t>Feasibility studies or screening of project ideas</t>
  </si>
  <si>
    <t>80101601XXX</t>
  </si>
  <si>
    <t>80101604XXX</t>
  </si>
  <si>
    <t>80101607XXX</t>
  </si>
  <si>
    <t>Project based communications service</t>
  </si>
  <si>
    <t>80172002XXX</t>
  </si>
  <si>
    <t>Project management</t>
  </si>
  <si>
    <t>80101600XXX</t>
  </si>
  <si>
    <t>80101603XXX</t>
  </si>
  <si>
    <t>80101606XXX</t>
  </si>
  <si>
    <t>Financial accounting service</t>
  </si>
  <si>
    <t>84111502XXX</t>
  </si>
  <si>
    <t>Financial asset management service</t>
  </si>
  <si>
    <t>84121706XXX</t>
  </si>
  <si>
    <t>Government budgeting services</t>
  </si>
  <si>
    <t>93151602XXX</t>
  </si>
  <si>
    <t>Budget or public investment management</t>
  </si>
  <si>
    <t>93151603XXX</t>
  </si>
  <si>
    <t>Government accounting services</t>
  </si>
  <si>
    <t>93151606XXX</t>
  </si>
  <si>
    <t>Government auditing services</t>
  </si>
  <si>
    <t>93151607XXX</t>
  </si>
  <si>
    <t>84111603XXX</t>
  </si>
  <si>
    <t>84111601XXX</t>
  </si>
  <si>
    <t>Quality assurance services</t>
  </si>
  <si>
    <t>81111819XXX</t>
  </si>
  <si>
    <t>80101510XXX</t>
  </si>
  <si>
    <t>80101514c01</t>
  </si>
  <si>
    <t>Probity Business regulatory and compliance research service</t>
  </si>
  <si>
    <t>Social justice or legislation services</t>
  </si>
  <si>
    <t>93141513XXX</t>
  </si>
  <si>
    <t>Environmental ethics advisory services</t>
  </si>
  <si>
    <t>77101703XXX</t>
  </si>
  <si>
    <t>Public relations situation and issues and risk analysis</t>
  </si>
  <si>
    <t>80171503c02</t>
  </si>
  <si>
    <t>Privacy Impact Public relations situation and issues and risk analysis</t>
  </si>
  <si>
    <t>Tax advisory services</t>
  </si>
  <si>
    <t>84111802XXX</t>
  </si>
  <si>
    <t>Foreign value added tax recovery service</t>
  </si>
  <si>
    <t>84111803XXX</t>
  </si>
  <si>
    <t>Domestic value added tax recovery service</t>
  </si>
  <si>
    <t>84111804XXX</t>
  </si>
  <si>
    <t>Tax systems</t>
  </si>
  <si>
    <t>93161703XXX</t>
  </si>
  <si>
    <t>Tax revenue administration</t>
  </si>
  <si>
    <t>93161704XXX</t>
  </si>
  <si>
    <t>Tax reform</t>
  </si>
  <si>
    <t>93161801XXX</t>
  </si>
  <si>
    <t>Taxation policy</t>
  </si>
  <si>
    <t>93161802XXX</t>
  </si>
  <si>
    <t>Tax research</t>
  </si>
  <si>
    <t>93161803XXX</t>
  </si>
  <si>
    <t>Human resources consulting service</t>
  </si>
  <si>
    <t>80101511XXX</t>
  </si>
  <si>
    <t>Management development</t>
  </si>
  <si>
    <t>80111501XXX</t>
  </si>
  <si>
    <t>Human resources productivity audits</t>
  </si>
  <si>
    <t>80111505XXX</t>
  </si>
  <si>
    <t>Labor training impact assessment</t>
  </si>
  <si>
    <t>80111511XXX</t>
  </si>
  <si>
    <t>Professional procurement services</t>
  </si>
  <si>
    <t>80101706XXX</t>
  </si>
  <si>
    <t>Transit analysis</t>
  </si>
  <si>
    <t>81141602XXX</t>
  </si>
  <si>
    <t>Logistics</t>
  </si>
  <si>
    <t>81141601XXX</t>
  </si>
  <si>
    <t>Custom market research</t>
  </si>
  <si>
    <t>80141517XXX</t>
  </si>
  <si>
    <t>80141501XXX</t>
  </si>
  <si>
    <t>80141502XXX</t>
  </si>
  <si>
    <t>Commodity price forecasting</t>
  </si>
  <si>
    <t>80141503XXX</t>
  </si>
  <si>
    <t>Preparation of commodity market surveys</t>
  </si>
  <si>
    <t>80141504XXX</t>
  </si>
  <si>
    <t>Marketing plans</t>
  </si>
  <si>
    <t>80141505XXX</t>
  </si>
  <si>
    <t>80141506XXX</t>
  </si>
  <si>
    <t>Consumer based research or clinics or focus groups</t>
  </si>
  <si>
    <t>80141507XXX</t>
  </si>
  <si>
    <t>Syndicated or proprietary forecast studies</t>
  </si>
  <si>
    <t>80141508XXX</t>
  </si>
  <si>
    <t>80141509XXX</t>
  </si>
  <si>
    <t>Market research telephone surveys</t>
  </si>
  <si>
    <t>80141510XXX</t>
  </si>
  <si>
    <t>Market research paper surveys</t>
  </si>
  <si>
    <t>80141511XXX</t>
  </si>
  <si>
    <t>Market research on location surveys</t>
  </si>
  <si>
    <t>80141512XXX</t>
  </si>
  <si>
    <t>Market research one on one interviews</t>
  </si>
  <si>
    <t>80141513XXX</t>
  </si>
  <si>
    <t>Market research mail surveys</t>
  </si>
  <si>
    <t>80141514XXX</t>
  </si>
  <si>
    <t>Subscription market research</t>
  </si>
  <si>
    <t>80141515XXX</t>
  </si>
  <si>
    <t>Non subscription market research service</t>
  </si>
  <si>
    <t>80141516XXX</t>
  </si>
  <si>
    <t>80141518XXX</t>
  </si>
  <si>
    <t>Company data and list procurement service</t>
  </si>
  <si>
    <t>80142002XXX</t>
  </si>
  <si>
    <t>Customer data maintenance service</t>
  </si>
  <si>
    <t>80142001XXX</t>
  </si>
  <si>
    <t>Cultural and ethnic group relations consultation and engagement</t>
  </si>
  <si>
    <t>80171904XXX</t>
  </si>
  <si>
    <t>Government relations consultation and engagement</t>
  </si>
  <si>
    <t>80171906XXX</t>
  </si>
  <si>
    <t>Community relations consultation and engagement</t>
  </si>
  <si>
    <t>80171907XXX</t>
  </si>
  <si>
    <t>Not for profit organization relations consultation and engagement</t>
  </si>
  <si>
    <t>80171908XXX</t>
  </si>
  <si>
    <t>Business and utility provider relations consultation and engagement</t>
  </si>
  <si>
    <t>80171909XXX</t>
  </si>
  <si>
    <t>Actuarial consulting services</t>
  </si>
  <si>
    <t>80101512XXX</t>
  </si>
  <si>
    <t>Corporate mergers consultation services</t>
  </si>
  <si>
    <t>80101502XXX</t>
  </si>
  <si>
    <t>Public enterprises management or financial services</t>
  </si>
  <si>
    <t>93151501XXX</t>
  </si>
  <si>
    <t>Building or building contents insurance</t>
  </si>
  <si>
    <t>84131501XXX</t>
  </si>
  <si>
    <t>Car or truck insurance</t>
  </si>
  <si>
    <t>84131503XXX</t>
  </si>
  <si>
    <t>Cargo insurance</t>
  </si>
  <si>
    <t>84131504XXX</t>
  </si>
  <si>
    <t>Marine insurance</t>
  </si>
  <si>
    <t>84131505XXX</t>
  </si>
  <si>
    <t>Reinsurance services</t>
  </si>
  <si>
    <t>84131506XXX</t>
  </si>
  <si>
    <t>Business interruption insurance</t>
  </si>
  <si>
    <t>84131507XXX</t>
  </si>
  <si>
    <t>Cash in transit insurance</t>
  </si>
  <si>
    <t>84131508XXX</t>
  </si>
  <si>
    <t>Comprehensive projects insurance</t>
  </si>
  <si>
    <t>84131509XXX</t>
  </si>
  <si>
    <t>Deterioration of stocks insurance</t>
  </si>
  <si>
    <t>84131511XXX</t>
  </si>
  <si>
    <t>Electronic equipment insurance</t>
  </si>
  <si>
    <t>84131512XXX</t>
  </si>
  <si>
    <t>Erection all risks insurance</t>
  </si>
  <si>
    <t>84131513XXX</t>
  </si>
  <si>
    <t>Fidelity guarantee insurance</t>
  </si>
  <si>
    <t>84131514XXX</t>
  </si>
  <si>
    <t>Bicycle insurance</t>
  </si>
  <si>
    <t>84131518XXX</t>
  </si>
  <si>
    <t>Fire insurance</t>
  </si>
  <si>
    <t>84131519XXX</t>
  </si>
  <si>
    <t>Aircraft insurance policy</t>
  </si>
  <si>
    <t>64121501XXX</t>
  </si>
  <si>
    <t>Boiler and machinery policy</t>
  </si>
  <si>
    <t>64121502XXX</t>
  </si>
  <si>
    <t>Commercial automotive insurance policy</t>
  </si>
  <si>
    <t>64121503XXX</t>
  </si>
  <si>
    <t>Commercial multiple peril policy</t>
  </si>
  <si>
    <t>64121504XXX</t>
  </si>
  <si>
    <t>Farm owners multiple peril policy</t>
  </si>
  <si>
    <t>64121505XXX</t>
  </si>
  <si>
    <t>Flood insurance policy</t>
  </si>
  <si>
    <t>64121506XXX</t>
  </si>
  <si>
    <t>Inland marine insurance policy</t>
  </si>
  <si>
    <t>64121509XXX</t>
  </si>
  <si>
    <t>Ocean marine insurance policy</t>
  </si>
  <si>
    <t>64121511XXX</t>
  </si>
  <si>
    <t>Surety policy</t>
  </si>
  <si>
    <t>64121512XXX</t>
  </si>
  <si>
    <t>Title insurance policy</t>
  </si>
  <si>
    <t>64121513XXX</t>
  </si>
  <si>
    <t>Warranty policy</t>
  </si>
  <si>
    <t>64121514XXX</t>
  </si>
  <si>
    <t>Professional errors and omissions liability insurance services</t>
  </si>
  <si>
    <t>84131902XXX</t>
  </si>
  <si>
    <t>Directors and officers liability insurance services</t>
  </si>
  <si>
    <t>84131903XXX</t>
  </si>
  <si>
    <t>Fiduciary liability insurance services</t>
  </si>
  <si>
    <t>84131904XXX</t>
  </si>
  <si>
    <t>Employment practice liability insurance services</t>
  </si>
  <si>
    <t>84131905XXX</t>
  </si>
  <si>
    <t>Professional indemnity insurance</t>
  </si>
  <si>
    <t>84131516XXX</t>
  </si>
  <si>
    <t>Contractors all risks insurance</t>
  </si>
  <si>
    <t>84131510XXX</t>
  </si>
  <si>
    <t>Professional errors and omissions liability insurance contract</t>
  </si>
  <si>
    <t>64122301XXX</t>
  </si>
  <si>
    <t>Directors and officers liability insurance contract</t>
  </si>
  <si>
    <t>64122302XXX</t>
  </si>
  <si>
    <t>Fiduciary liability insurance contract</t>
  </si>
  <si>
    <t>64122303XXX</t>
  </si>
  <si>
    <t>Employment practice liability insurance contract</t>
  </si>
  <si>
    <t>64122304XXX</t>
  </si>
  <si>
    <t>Workers compensation insurance</t>
  </si>
  <si>
    <t>64122305XXX</t>
  </si>
  <si>
    <t>Workers compensation insurance service</t>
  </si>
  <si>
    <t>84131901XXX</t>
  </si>
  <si>
    <t>Other Insurances</t>
  </si>
  <si>
    <t>Casualty insurance contracts</t>
  </si>
  <si>
    <t>64122300XXX</t>
  </si>
  <si>
    <t>84131517XXX</t>
  </si>
  <si>
    <t>Travel insurance</t>
  </si>
  <si>
    <t>84131517XXXXXX</t>
  </si>
  <si>
    <t>Life insurance</t>
  </si>
  <si>
    <t>84131601XXX</t>
  </si>
  <si>
    <t>Unemployment insurance</t>
  </si>
  <si>
    <t>84131606XXX</t>
  </si>
  <si>
    <t>Insurance Brokers</t>
  </si>
  <si>
    <t>Product brokerage service</t>
  </si>
  <si>
    <t>80141706c12</t>
  </si>
  <si>
    <t>Insurance Product brokerage service</t>
  </si>
  <si>
    <t>Credit card service providers</t>
  </si>
  <si>
    <t>84141602XXX</t>
  </si>
  <si>
    <t>Business credit gathering or reporting services</t>
  </si>
  <si>
    <t>84141701XXX</t>
  </si>
  <si>
    <t>Micropayment messaging systems</t>
  </si>
  <si>
    <t>43223210XXX</t>
  </si>
  <si>
    <t>Bill paying application</t>
  </si>
  <si>
    <t>64101701XXX</t>
  </si>
  <si>
    <t>Debt collection services</t>
  </si>
  <si>
    <t>84101704XXX</t>
  </si>
  <si>
    <t>Debt negotiation</t>
  </si>
  <si>
    <t>84101701XXX</t>
  </si>
  <si>
    <t>Debt reorganization</t>
  </si>
  <si>
    <t>84101702XXX</t>
  </si>
  <si>
    <t>Debt servicing</t>
  </si>
  <si>
    <t>84101703XXX</t>
  </si>
  <si>
    <t>Repossession services</t>
  </si>
  <si>
    <t>84101705XXX</t>
  </si>
  <si>
    <t>Crisis planning and avoidance service</t>
  </si>
  <si>
    <t>80172102XXX</t>
  </si>
  <si>
    <t>Crisis management and recovery service</t>
  </si>
  <si>
    <t>80172101XXX</t>
  </si>
  <si>
    <t>81112004XXX</t>
  </si>
  <si>
    <t>Detective services</t>
  </si>
  <si>
    <t>92121600c03</t>
  </si>
  <si>
    <t>Fraud and Corruption Detective services</t>
  </si>
  <si>
    <t>86132102XXX</t>
  </si>
  <si>
    <t>86132103XXX</t>
  </si>
  <si>
    <t>86132201XXX</t>
  </si>
  <si>
    <t>Educational advisory services</t>
  </si>
  <si>
    <t>86141501XXX</t>
  </si>
  <si>
    <t>Educational planning service</t>
  </si>
  <si>
    <t>86132203XXX</t>
  </si>
  <si>
    <t>Educational data collection service</t>
  </si>
  <si>
    <t>86132212XXX</t>
  </si>
  <si>
    <t>Educational management service</t>
  </si>
  <si>
    <t>86132213XXX</t>
  </si>
  <si>
    <t>Educational evaluation service</t>
  </si>
  <si>
    <t>86132214XXX</t>
  </si>
  <si>
    <t>Educational policy service</t>
  </si>
  <si>
    <t>86132215XXX</t>
  </si>
  <si>
    <t>Educational legislation service</t>
  </si>
  <si>
    <t>86132216XXX</t>
  </si>
  <si>
    <t>Educational innovation service</t>
  </si>
  <si>
    <t>86132217XXX</t>
  </si>
  <si>
    <t>Accreditation or re-accreditation service</t>
  </si>
  <si>
    <t>86101811XXX</t>
  </si>
  <si>
    <t>Subject specific certificates</t>
  </si>
  <si>
    <t>60101610XXX</t>
  </si>
  <si>
    <t>Grade specific certificates</t>
  </si>
  <si>
    <t>60101609XXX</t>
  </si>
  <si>
    <t>Legal compliance certification service</t>
  </si>
  <si>
    <t>77102001XXX</t>
  </si>
  <si>
    <t>Internal communication service</t>
  </si>
  <si>
    <t>80172001XXX</t>
  </si>
  <si>
    <t>Internal stakeholder relations consultation and engagement</t>
  </si>
  <si>
    <t>80171903XXX</t>
  </si>
  <si>
    <t>Public affairs service</t>
  </si>
  <si>
    <t>80172003XXX</t>
  </si>
  <si>
    <t>80171503XXX</t>
  </si>
  <si>
    <t>Political representation</t>
  </si>
  <si>
    <t>93111601XXX</t>
  </si>
  <si>
    <t>Speech writing</t>
  </si>
  <si>
    <t>82111705XXX</t>
  </si>
  <si>
    <t>Aboriginal Connecting to Country Program</t>
  </si>
  <si>
    <t>Indigenous peoples relations consultation and engagement</t>
  </si>
  <si>
    <t>80171905XXX</t>
  </si>
  <si>
    <t>Events management</t>
  </si>
  <si>
    <t>80141607XXX</t>
  </si>
  <si>
    <t>Digital event service</t>
  </si>
  <si>
    <t>80141904XXX</t>
  </si>
  <si>
    <t>Transcribing services</t>
  </si>
  <si>
    <t>82111604XXX</t>
  </si>
  <si>
    <t>Interpreters</t>
  </si>
  <si>
    <t>90121702XXX</t>
  </si>
  <si>
    <t>In person sign language interpretation service</t>
  </si>
  <si>
    <t>82112067XXX</t>
  </si>
  <si>
    <t>Copyright</t>
  </si>
  <si>
    <t>International copyright</t>
  </si>
  <si>
    <t>64141504XXX</t>
  </si>
  <si>
    <t>Nation based copyright</t>
  </si>
  <si>
    <t>64141604XXX</t>
  </si>
  <si>
    <t>Environmental Impact Assessment EIA services</t>
  </si>
  <si>
    <t>77101504XXX</t>
  </si>
  <si>
    <t>Natural resources management or conservation strategy planning services</t>
  </si>
  <si>
    <t>77101604XXX</t>
  </si>
  <si>
    <t>Forest conservation strategy planning</t>
  </si>
  <si>
    <t>77101602XXX</t>
  </si>
  <si>
    <t>Marine conservation strategy planning</t>
  </si>
  <si>
    <t>77101603XXX</t>
  </si>
  <si>
    <t>Water models</t>
  </si>
  <si>
    <t>60104203XXX</t>
  </si>
  <si>
    <t>Water conservation advisory services</t>
  </si>
  <si>
    <t>70171604XXX</t>
  </si>
  <si>
    <t>Water rights advisory services</t>
  </si>
  <si>
    <t>70171605XXX</t>
  </si>
  <si>
    <t>Water quality assessment services</t>
  </si>
  <si>
    <t>70171501XXX</t>
  </si>
  <si>
    <t>Water resources planning services</t>
  </si>
  <si>
    <t>70171502XXX</t>
  </si>
  <si>
    <t>Water resources mapping services</t>
  </si>
  <si>
    <t>70171504XXX</t>
  </si>
  <si>
    <t>Ground or surface water modeling services</t>
  </si>
  <si>
    <t>70171506XXX</t>
  </si>
  <si>
    <t>Fishery resources protection or conservation</t>
  </si>
  <si>
    <t>70101607XXX</t>
  </si>
  <si>
    <t>Fishery information or documentation services</t>
  </si>
  <si>
    <t>70101601XXX</t>
  </si>
  <si>
    <t>Fishery research or experimentation services</t>
  </si>
  <si>
    <t>70101602XXX</t>
  </si>
  <si>
    <t>Fisheries resource evaluation</t>
  </si>
  <si>
    <t>70101806XXX</t>
  </si>
  <si>
    <t>Aquatic ecology service</t>
  </si>
  <si>
    <t>81171601XXX</t>
  </si>
  <si>
    <t>Marine biology consultation service</t>
  </si>
  <si>
    <t>81171501XXX</t>
  </si>
  <si>
    <t>Marine heavy lifting service</t>
  </si>
  <si>
    <t>81103005XXX</t>
  </si>
  <si>
    <t>Soil conservation or protection services</t>
  </si>
  <si>
    <t>70131502XXX</t>
  </si>
  <si>
    <t>Conservation of forest genetic resources</t>
  </si>
  <si>
    <t>70151801XXX</t>
  </si>
  <si>
    <t>Forest reserves or parks conservation services</t>
  </si>
  <si>
    <t>70151805XXX</t>
  </si>
  <si>
    <t>Bush and forest ecology and conservation service</t>
  </si>
  <si>
    <t>70161705XXX</t>
  </si>
  <si>
    <t>Coastal ecology and conservation service</t>
  </si>
  <si>
    <t>70161706XXX</t>
  </si>
  <si>
    <t>Conservation and management of animal or bird sanctuaries or pest free environments</t>
  </si>
  <si>
    <t>70161707XXX</t>
  </si>
  <si>
    <t>Conservation and management of freshwater ponds and lakes and rivers and streams</t>
  </si>
  <si>
    <t>70161708XXX</t>
  </si>
  <si>
    <t>Riparian margins ecology and conservation service</t>
  </si>
  <si>
    <t>70161709XXX</t>
  </si>
  <si>
    <t>Wetland ecology and conservation service</t>
  </si>
  <si>
    <t>70161710XXX</t>
  </si>
  <si>
    <t>Mangrove swamp ecology and conservation service</t>
  </si>
  <si>
    <t>70161711XXX</t>
  </si>
  <si>
    <t>Energy conservation programs</t>
  </si>
  <si>
    <t>83101901XXX</t>
  </si>
  <si>
    <t>Energy use reduction measures</t>
  </si>
  <si>
    <t>83101902XXX</t>
  </si>
  <si>
    <t>District heating</t>
  </si>
  <si>
    <t>83101903XXX</t>
  </si>
  <si>
    <t>Agricultural science consultation service</t>
  </si>
  <si>
    <t>81171801XXX</t>
  </si>
  <si>
    <t>Animal health information services</t>
  </si>
  <si>
    <t>70122010XXX</t>
  </si>
  <si>
    <t>Herd management</t>
  </si>
  <si>
    <t>70121704XXX</t>
  </si>
  <si>
    <t>Legal services</t>
  </si>
  <si>
    <t>80120000c04</t>
  </si>
  <si>
    <t>Construction Legal services</t>
  </si>
  <si>
    <t>Contract law services</t>
  </si>
  <si>
    <t>80121704c05</t>
  </si>
  <si>
    <t>Commercial Contract law services</t>
  </si>
  <si>
    <t>Property law services</t>
  </si>
  <si>
    <t>80121703XXX</t>
  </si>
  <si>
    <t>Employment law services</t>
  </si>
  <si>
    <t>80121706XXX</t>
  </si>
  <si>
    <t>Administrative law consultation service</t>
  </si>
  <si>
    <t>80122101c07</t>
  </si>
  <si>
    <t>Government Regulatory Administrative law consultation service</t>
  </si>
  <si>
    <t>Civil liability services</t>
  </si>
  <si>
    <t>80121700c06</t>
  </si>
  <si>
    <t>Legal Civil liability services</t>
  </si>
  <si>
    <t>Library or documentation services</t>
  </si>
  <si>
    <t>86141704c08</t>
  </si>
  <si>
    <t>Legal Automation Library or documentation services</t>
  </si>
  <si>
    <t>Cost reimbursement contract</t>
  </si>
  <si>
    <t>64131602c09</t>
  </si>
  <si>
    <t>Legal Fees Cost reimbursement contract</t>
  </si>
  <si>
    <t>Criminal Law</t>
  </si>
  <si>
    <t>Criminal law services</t>
  </si>
  <si>
    <t>80121500XXX</t>
  </si>
  <si>
    <t>Dispute mediation or conciliation or negotiation or settlement</t>
  </si>
  <si>
    <t>92111501c10</t>
  </si>
  <si>
    <t>Legal Expense Dispute mediation or conciliation or negotiation or settlement</t>
  </si>
  <si>
    <t>Legal review and inquiry services</t>
  </si>
  <si>
    <t>80122000c11</t>
  </si>
  <si>
    <t>Legal Revenue Legal review and inquiry services</t>
  </si>
  <si>
    <t>Urban project or program administration or management services</t>
  </si>
  <si>
    <t>93142009d01</t>
  </si>
  <si>
    <t>Infra Advisory Urban project or program administration or management services</t>
  </si>
  <si>
    <t>Civil engineering</t>
  </si>
  <si>
    <t>81101500d01</t>
  </si>
  <si>
    <t>Infra Advisory Civil engineering</t>
  </si>
  <si>
    <t>Highway engineering</t>
  </si>
  <si>
    <t>81101510XXX</t>
  </si>
  <si>
    <t>Harbor or water ports engineering</t>
  </si>
  <si>
    <t>81101503XXX</t>
  </si>
  <si>
    <t>Dam engineering</t>
  </si>
  <si>
    <t>81101507XXX</t>
  </si>
  <si>
    <t>Airport engineering</t>
  </si>
  <si>
    <t>81101509XXX</t>
  </si>
  <si>
    <t>Plant or facility infrastructure engineering</t>
  </si>
  <si>
    <t>81101515XXX</t>
  </si>
  <si>
    <t>Earthworks engineering</t>
  </si>
  <si>
    <t>81101522XXX</t>
  </si>
  <si>
    <t>City development planning service</t>
  </si>
  <si>
    <t>81101524XXX</t>
  </si>
  <si>
    <t>Sediment control engineering</t>
  </si>
  <si>
    <t>81101525XXX</t>
  </si>
  <si>
    <t>Wastewater engineering</t>
  </si>
  <si>
    <t>81101527XXX</t>
  </si>
  <si>
    <t>Stormwater engineering</t>
  </si>
  <si>
    <t>81101528XXX</t>
  </si>
  <si>
    <t>Acoustic engineering</t>
  </si>
  <si>
    <t>81101529XXX</t>
  </si>
  <si>
    <t>Flood protection or control services</t>
  </si>
  <si>
    <t>70171803d01</t>
  </si>
  <si>
    <t>Infra Advisory Flood protection or control services</t>
  </si>
  <si>
    <t>Road bridge</t>
  </si>
  <si>
    <t>95121625d01</t>
  </si>
  <si>
    <t>Infra Advisory Road bridge</t>
  </si>
  <si>
    <t>Railway bridge</t>
  </si>
  <si>
    <t>95121626d01</t>
  </si>
  <si>
    <t>Infra Advisory Railway bridge</t>
  </si>
  <si>
    <t>Transportation engineering</t>
  </si>
  <si>
    <t>81102200XXX</t>
  </si>
  <si>
    <t>Traffic engineering</t>
  </si>
  <si>
    <t>81102201XXX</t>
  </si>
  <si>
    <t>Transport planning</t>
  </si>
  <si>
    <t>81141606XXX</t>
  </si>
  <si>
    <t>Transport finance or economics</t>
  </si>
  <si>
    <t>81141603XXX</t>
  </si>
  <si>
    <t>Transport facilitation</t>
  </si>
  <si>
    <t>81141604XXX</t>
  </si>
  <si>
    <t>Vendor management services</t>
  </si>
  <si>
    <t>80161509d01</t>
  </si>
  <si>
    <t>Infra Advisory Vendor management services</t>
  </si>
  <si>
    <t>64131602XXX</t>
  </si>
  <si>
    <t>Time and materials contract</t>
  </si>
  <si>
    <t>64131605XXX</t>
  </si>
  <si>
    <t>Fixed price contract</t>
  </si>
  <si>
    <t>64131601d01</t>
  </si>
  <si>
    <t>Infra Advisory Fixed price contract</t>
  </si>
  <si>
    <t>Railroad rolling stock manufacture services</t>
  </si>
  <si>
    <t>73161602d01</t>
  </si>
  <si>
    <t>Infra Advisory Railroad rolling stock manufacture services</t>
  </si>
  <si>
    <t>Railway or tramway maintenance or service vehicle</t>
  </si>
  <si>
    <t>25121607d01</t>
  </si>
  <si>
    <t>Infra Advisory Railway or tramway maintenance or service vehicle</t>
  </si>
  <si>
    <t>Rail car inspection and maintenance service</t>
  </si>
  <si>
    <t>78181509d01</t>
  </si>
  <si>
    <t>Infra Advisory Rail car inspection and maintenance service</t>
  </si>
  <si>
    <t>Overground engineering for communication equipment</t>
  </si>
  <si>
    <t>72151607XXX</t>
  </si>
  <si>
    <t>Underground engineering for communication equipment</t>
  </si>
  <si>
    <t>72151606XXX</t>
  </si>
  <si>
    <t>Architectural engineering</t>
  </si>
  <si>
    <t>81101508XXX</t>
  </si>
  <si>
    <t>Restoration architectural service</t>
  </si>
  <si>
    <t>81101533XXX</t>
  </si>
  <si>
    <t>80172002d01</t>
  </si>
  <si>
    <t>Infra Advisory Project based communications service</t>
  </si>
  <si>
    <t>80171906d01</t>
  </si>
  <si>
    <t>Infra Advisory Government relations consultation and engagement</t>
  </si>
  <si>
    <t>80171908d01</t>
  </si>
  <si>
    <t>Infra Advisory Not for profit organization relations consultation and engagement</t>
  </si>
  <si>
    <t>81101508d02</t>
  </si>
  <si>
    <t>Infra Advisory Customer Experience Architectural engineering</t>
  </si>
  <si>
    <t>Focus group and public feedback meeting facilitation and analysis</t>
  </si>
  <si>
    <t>80171502d01</t>
  </si>
  <si>
    <t>Infra Advisory Focus group and public feedback meeting facilitation and analysis</t>
  </si>
  <si>
    <t>80101706d01</t>
  </si>
  <si>
    <t>Infra Advisory Professional procurement services</t>
  </si>
  <si>
    <t>Geotechnical or geoseismic engineering</t>
  </si>
  <si>
    <t>81101514XXX</t>
  </si>
  <si>
    <t>Hydrology assessment service</t>
  </si>
  <si>
    <t>81101520XXX</t>
  </si>
  <si>
    <t>Structural engineering</t>
  </si>
  <si>
    <t>81101505XXX</t>
  </si>
  <si>
    <t>Chemical process engineering service</t>
  </si>
  <si>
    <t>81101802XXX</t>
  </si>
  <si>
    <t>Oil or gas well monitoring services</t>
  </si>
  <si>
    <t>71122803XXX</t>
  </si>
  <si>
    <t>Toxic gas detection services</t>
  </si>
  <si>
    <t>77121505XXX</t>
  </si>
  <si>
    <t>Soil chemical treatment services</t>
  </si>
  <si>
    <t>70131605XXX</t>
  </si>
  <si>
    <t>Chemical treatment monitoring services</t>
  </si>
  <si>
    <t>71131409XXX</t>
  </si>
  <si>
    <t>Chemical based equipment cleaning service</t>
  </si>
  <si>
    <t>76101606XXX</t>
  </si>
  <si>
    <t>Chemical treatment services</t>
  </si>
  <si>
    <t>76121702XXX</t>
  </si>
  <si>
    <t>80101606d01</t>
  </si>
  <si>
    <t>Infra Advisory Project monitoring and evaluation</t>
  </si>
  <si>
    <t>Energy or utility consulting service</t>
  </si>
  <si>
    <t>81101516XXX</t>
  </si>
  <si>
    <t>Real estate appraisal and valuation service</t>
  </si>
  <si>
    <t>80131802d01</t>
  </si>
  <si>
    <t>Infra Advisory Real estate appraisal and valuation service</t>
  </si>
  <si>
    <t>80101603d01</t>
  </si>
  <si>
    <t>Infra Advisory Economic or financial evaluation of projects</t>
  </si>
  <si>
    <t>Quantity surveying service</t>
  </si>
  <si>
    <t>81101526XXX</t>
  </si>
  <si>
    <t>Cost accounting service</t>
  </si>
  <si>
    <t>84111501d01</t>
  </si>
  <si>
    <t>Infra Advisory Cost accounting service</t>
  </si>
  <si>
    <t>Virtual reality simulation service</t>
  </si>
  <si>
    <t>82141704d01</t>
  </si>
  <si>
    <t>Infra Advisory Virtual reality simulation service</t>
  </si>
  <si>
    <t>Technical drawing</t>
  </si>
  <si>
    <t>81101502d01</t>
  </si>
  <si>
    <t>Infra Advisory Technical drawing</t>
  </si>
  <si>
    <t>Temporary drafting service</t>
  </si>
  <si>
    <t>80101605d01</t>
  </si>
  <si>
    <t>Infra Advisory Temporary drafting service</t>
  </si>
  <si>
    <t>Urban investment programming services</t>
  </si>
  <si>
    <t>93142003d01</t>
  </si>
  <si>
    <t>Infra Advisory Urban investment programming services</t>
  </si>
  <si>
    <t>Urban land administration services</t>
  </si>
  <si>
    <t>93142002d01</t>
  </si>
  <si>
    <t>Infra Advisory Urban land administration services</t>
  </si>
  <si>
    <t>Land use planning</t>
  </si>
  <si>
    <t>70131701d01</t>
  </si>
  <si>
    <t>Infra Advisory Land use planning</t>
  </si>
  <si>
    <t>84121706d03</t>
  </si>
  <si>
    <t>Infra Advisory Pre-Handover Financial asset management service</t>
  </si>
  <si>
    <t>Property management services</t>
  </si>
  <si>
    <t>80161601d03</t>
  </si>
  <si>
    <t>Infra Advisory Pre-Handover Property management services</t>
  </si>
  <si>
    <t>Sale of property and building</t>
  </si>
  <si>
    <t>80131600d03</t>
  </si>
  <si>
    <t>Infra Advisory Pre-Handover Sale of property and building</t>
  </si>
  <si>
    <t>Sale of residential land</t>
  </si>
  <si>
    <t>80131603d03</t>
  </si>
  <si>
    <t>Infra Advisory Pre-Handover Sale of residential land</t>
  </si>
  <si>
    <t>Sale of commercial or industrial land</t>
  </si>
  <si>
    <t>80131604d03</t>
  </si>
  <si>
    <t>Infra Advisory Pre-Handover Sale of commercial or industrial land</t>
  </si>
  <si>
    <t>Sale of commercial building</t>
  </si>
  <si>
    <t>80131605d03</t>
  </si>
  <si>
    <t>Infra Advisory Pre-Handover Sale of commercial building</t>
  </si>
  <si>
    <t>80161702d03</t>
  </si>
  <si>
    <t>Infra Advisory Pre-Handover Capital asset disposal or sale service</t>
  </si>
  <si>
    <t>81101701d01</t>
  </si>
  <si>
    <t>Infra Advisory Electrical engineering services</t>
  </si>
  <si>
    <t>Land pre-construction assessment service</t>
  </si>
  <si>
    <t>72141502d01</t>
  </si>
  <si>
    <t>Infra Advisory Land pre-construction assessment service</t>
  </si>
  <si>
    <t>Building consent processing and support service</t>
  </si>
  <si>
    <t>81102503XXX</t>
  </si>
  <si>
    <t>Building construction management</t>
  </si>
  <si>
    <t>81101513XXX</t>
  </si>
  <si>
    <t>80101504d01</t>
  </si>
  <si>
    <t>Infra Advisory Strategic planning consultation services</t>
  </si>
  <si>
    <t>80101505d01</t>
  </si>
  <si>
    <t>Infra Advisory Corporate objectives or policy development</t>
  </si>
  <si>
    <t>Urban development planning services</t>
  </si>
  <si>
    <t>93142001XXX</t>
  </si>
  <si>
    <t>80101607d01</t>
  </si>
  <si>
    <t>Infra Advisory Project impact assessment</t>
  </si>
  <si>
    <t>Mechanical engineering</t>
  </si>
  <si>
    <t>81101600d01</t>
  </si>
  <si>
    <t>Infra Advisory Mechanical engineering</t>
  </si>
  <si>
    <t>Electromechanical services</t>
  </si>
  <si>
    <t>81101605d01</t>
  </si>
  <si>
    <t>Infra Advisory Electromechanical services</t>
  </si>
  <si>
    <t>Mechanical drawing</t>
  </si>
  <si>
    <t>81101601d01</t>
  </si>
  <si>
    <t>Infra Advisory Mechanical drawing</t>
  </si>
  <si>
    <t>HVAC ventilation and duct work construction service</t>
  </si>
  <si>
    <t>72151204d01</t>
  </si>
  <si>
    <t>Infra Advisory HVAC ventilation and duct work construction service</t>
  </si>
  <si>
    <t>HVAC mechanical construction service</t>
  </si>
  <si>
    <t>72151201d01</t>
  </si>
  <si>
    <t>Infra Advisory HVAC mechanical construction service</t>
  </si>
  <si>
    <t>HVAC process piping construction service</t>
  </si>
  <si>
    <t>72151202d01</t>
  </si>
  <si>
    <t>Infra Advisory HVAC process piping construction service</t>
  </si>
  <si>
    <t>HVAC solar energy construction service</t>
  </si>
  <si>
    <t>72151203d01</t>
  </si>
  <si>
    <t>Infra Advisory HVAC solar energy construction service</t>
  </si>
  <si>
    <t>Packaged water treatment systems</t>
  </si>
  <si>
    <t>47101522XXX</t>
  </si>
  <si>
    <t>Fire and gas monitoring and control system engineering service</t>
  </si>
  <si>
    <t>81102701XXX</t>
  </si>
  <si>
    <t>81111819d01</t>
  </si>
  <si>
    <t>Infra Advisory Quality assurance services</t>
  </si>
  <si>
    <t>72151704d01</t>
  </si>
  <si>
    <t>Infra Advisory Safety instrumented system installation and maintenance service</t>
  </si>
  <si>
    <t>80101513d01</t>
  </si>
  <si>
    <t>Infra Advisory Process and procedures management consultation service</t>
  </si>
  <si>
    <t>Political executive power or services</t>
  </si>
  <si>
    <t>93101506d01</t>
  </si>
  <si>
    <t>Infra Advisory Political executive power or services</t>
  </si>
  <si>
    <t>Business facilities oversight</t>
  </si>
  <si>
    <t>80161600d01</t>
  </si>
  <si>
    <t>Infra Advisory Business facilities oversight</t>
  </si>
  <si>
    <t>Professional standards review boards</t>
  </si>
  <si>
    <t>94101610d01</t>
  </si>
  <si>
    <t>Infra Advisory Professional standards review boards</t>
  </si>
  <si>
    <t>Independent commission or board of inquiry service</t>
  </si>
  <si>
    <t>80122002d01</t>
  </si>
  <si>
    <t>Infra Advisory Independent commission or board of inquiry service</t>
  </si>
  <si>
    <t>77101504d01</t>
  </si>
  <si>
    <t>Infra Advisory Environmental Impact Assessment EIA services</t>
  </si>
  <si>
    <t>Land surveying</t>
  </si>
  <si>
    <t>81151604d01</t>
  </si>
  <si>
    <t>Infra Advisory Land surveying</t>
  </si>
  <si>
    <t>81102201d01</t>
  </si>
  <si>
    <t>Infra Advisory Traffic engineering</t>
  </si>
  <si>
    <t>Traffic flow analyzer</t>
  </si>
  <si>
    <t>46161524d01</t>
  </si>
  <si>
    <t>Infra Advisory Traffic flow analyzer</t>
  </si>
  <si>
    <t>Traffic information acquisition system</t>
  </si>
  <si>
    <t>46161536d01</t>
  </si>
  <si>
    <t>Infra Advisory Traffic information acquisition system</t>
  </si>
  <si>
    <t>43222644d01</t>
  </si>
  <si>
    <t>Infra Advisory Network traffic controller</t>
  </si>
  <si>
    <t>Automatic traffic monitoring system</t>
  </si>
  <si>
    <t>46171640d01</t>
  </si>
  <si>
    <t>Infra Advisory Automatic traffic monitoring system</t>
  </si>
  <si>
    <t>81102702d01</t>
  </si>
  <si>
    <t>Infra Advisory Process control system design and engineering service</t>
  </si>
  <si>
    <t>93141808d01</t>
  </si>
  <si>
    <t>Infra Advisory Occupational health or safety services</t>
  </si>
  <si>
    <t>Safety compliance or accident reporting service</t>
  </si>
  <si>
    <t>77102003d01</t>
  </si>
  <si>
    <t>Infra Advisory Safety compliance or accident reporting service</t>
  </si>
  <si>
    <t>81141801d01</t>
  </si>
  <si>
    <t>Infra Advisory Safety or risk analysis</t>
  </si>
  <si>
    <t>Hydraulic systems and components</t>
  </si>
  <si>
    <t>25172800d01</t>
  </si>
  <si>
    <t>Infra Advisory Hydraulic systems and components</t>
  </si>
  <si>
    <t>Water or gas control design services</t>
  </si>
  <si>
    <t>71122501d01</t>
  </si>
  <si>
    <t>Infra Advisory Water or gas control design services</t>
  </si>
  <si>
    <t>80101510d01</t>
  </si>
  <si>
    <t>Infra Advisory Risk management consultation service</t>
  </si>
  <si>
    <t>Program budgeting services</t>
  </si>
  <si>
    <t>93151601XXX</t>
  </si>
  <si>
    <t>Urban design and engineering service</t>
  </si>
  <si>
    <t>81101523d01</t>
  </si>
  <si>
    <t>Infra Advisory Urban design and engineering service</t>
  </si>
  <si>
    <t>Railway engineering</t>
  </si>
  <si>
    <t>81101511d01</t>
  </si>
  <si>
    <t>Infra Advisory Railway engineering</t>
  </si>
  <si>
    <t>Railway track laying service</t>
  </si>
  <si>
    <t>72141605d01</t>
  </si>
  <si>
    <t>Infra Advisory Railway track laying service</t>
  </si>
  <si>
    <t>77101604d01</t>
  </si>
  <si>
    <t>Infra Advisory Natural resources management or conservation strategy planning services</t>
  </si>
  <si>
    <t>Environmental monitoring</t>
  </si>
  <si>
    <t>77101505d01</t>
  </si>
  <si>
    <t>Infra Advisory Environmental monitoring</t>
  </si>
  <si>
    <t>Landscape architecture and design service</t>
  </si>
  <si>
    <t>81101517XXX</t>
  </si>
  <si>
    <t>Cultural heritage preservation or promotion services</t>
  </si>
  <si>
    <t>93141707d01</t>
  </si>
  <si>
    <t>Infra Advisory Cultural heritage preservation or promotion services</t>
  </si>
  <si>
    <t>Historic sites or monuments protection services</t>
  </si>
  <si>
    <t>93141713d01</t>
  </si>
  <si>
    <t>Infra Advisory Historic sites or monuments protection services</t>
  </si>
  <si>
    <t>Cultural heritage excavation services</t>
  </si>
  <si>
    <t>93141717d01</t>
  </si>
  <si>
    <t>Infra Advisory Cultural heritage excavation services</t>
  </si>
  <si>
    <t>Cultural heritage property maintenance engineering service</t>
  </si>
  <si>
    <t>81102901d01</t>
  </si>
  <si>
    <t>Infra Advisory Cultural heritage property maintenance engineering service</t>
  </si>
  <si>
    <t>Fire prevention services</t>
  </si>
  <si>
    <t>92101603d01</t>
  </si>
  <si>
    <t>Infra Advisory Fire prevention services</t>
  </si>
  <si>
    <t>Passive firestop system</t>
  </si>
  <si>
    <t>46191507d01</t>
  </si>
  <si>
    <t>Infra Advisory Passive firestop system</t>
  </si>
  <si>
    <t>Fire detection and burglar alarm systems installation service</t>
  </si>
  <si>
    <t>72151703XXX</t>
  </si>
  <si>
    <t>The diagnosis of exposure to controlled fire in building or structure  </t>
  </si>
  <si>
    <t>85443302XXX</t>
  </si>
  <si>
    <t>The diagnosis of exposure to uncontrolled fire, not in building or structure  </t>
  </si>
  <si>
    <t>85443301XXX</t>
  </si>
  <si>
    <t>Urban building standards or regulations services</t>
  </si>
  <si>
    <t>93142007d01</t>
  </si>
  <si>
    <t>Infra Advisory Urban building standards or regulations services</t>
  </si>
  <si>
    <t>80101514XXX</t>
  </si>
  <si>
    <t>Building consent and permit engineering peer review service</t>
  </si>
  <si>
    <t>81102502XXX</t>
  </si>
  <si>
    <t>81102503d01</t>
  </si>
  <si>
    <t>Infra Advisory Building consent processing and support service</t>
  </si>
  <si>
    <t>81141803d01</t>
  </si>
  <si>
    <t>Infra Advisory Acoustics or noise control</t>
  </si>
  <si>
    <t>Noise control services</t>
  </si>
  <si>
    <t>77131601XXX</t>
  </si>
  <si>
    <t>Noise pollution advisory services</t>
  </si>
  <si>
    <t>77131604d01</t>
  </si>
  <si>
    <t>Infra Advisory Noise pollution advisory services</t>
  </si>
  <si>
    <t>Underground ventilation construction service</t>
  </si>
  <si>
    <t>71101609d01</t>
  </si>
  <si>
    <t>Infra Advisory Underground ventilation construction service</t>
  </si>
  <si>
    <t>Tunnel construction and repair service</t>
  </si>
  <si>
    <t>72141108d01</t>
  </si>
  <si>
    <t>Infra Advisory Tunnel construction and repair service</t>
  </si>
  <si>
    <t>72153612d01</t>
  </si>
  <si>
    <t>Infra Advisory Interior design or decorating</t>
  </si>
  <si>
    <t>Ergonomics and body mechanics assessment</t>
  </si>
  <si>
    <t>85904130d01</t>
  </si>
  <si>
    <t>Infra Advisory Ergonomics and body mechanics assessment</t>
  </si>
  <si>
    <t>Customer access</t>
  </si>
  <si>
    <t>83112600XXX</t>
  </si>
  <si>
    <t>Stakeholder analysis</t>
  </si>
  <si>
    <t>80171504d01</t>
  </si>
  <si>
    <t>Infra Advisory Stakeholder analysis</t>
  </si>
  <si>
    <t>80101511d01</t>
  </si>
  <si>
    <t>Infra Advisory Human resources consulting service</t>
  </si>
  <si>
    <t>Corporate environmental auditing services</t>
  </si>
  <si>
    <t>77101802d01</t>
  </si>
  <si>
    <t>Infra Advisory Corporate environmental auditing services</t>
  </si>
  <si>
    <t>Urban development control or regulations services</t>
  </si>
  <si>
    <t>93142006d01</t>
  </si>
  <si>
    <t>Infra Advisory Urban development control or regulations services</t>
  </si>
  <si>
    <t>93142007XXX</t>
  </si>
  <si>
    <t>Environmental quality control services</t>
  </si>
  <si>
    <t>77101805XXX</t>
  </si>
  <si>
    <t>Environmental security control services</t>
  </si>
  <si>
    <t>77101806XXX</t>
  </si>
  <si>
    <t>Environmental law advisory services</t>
  </si>
  <si>
    <t>77101706d01</t>
  </si>
  <si>
    <t>Infra Advisory Environmental law advisory services</t>
  </si>
  <si>
    <t>Sales or marketing programs</t>
  </si>
  <si>
    <t>80141612d01</t>
  </si>
  <si>
    <t>Infra Advisory Sales or marketing programs</t>
  </si>
  <si>
    <t>81101515d04</t>
  </si>
  <si>
    <t>Infra Advisory Design Plant or facility infrastructure engineering</t>
  </si>
  <si>
    <t>Independent dispute mediation or arbitration service</t>
  </si>
  <si>
    <t>80122001d01</t>
  </si>
  <si>
    <t>Infra Advisory Independent dispute mediation or arbitration service</t>
  </si>
  <si>
    <t>80172104d01</t>
  </si>
  <si>
    <t>Infra Advisory Issues management and mitigation advisory service</t>
  </si>
  <si>
    <t>80101604d01</t>
  </si>
  <si>
    <t>Infra Advisory Project administration or planning</t>
  </si>
  <si>
    <t>Urban development</t>
  </si>
  <si>
    <t>93142000d01</t>
  </si>
  <si>
    <t>Infra Advisory Urban development</t>
  </si>
  <si>
    <t>Activity specific environmental auditing services</t>
  </si>
  <si>
    <t>77101804d01</t>
  </si>
  <si>
    <t>Infra Advisory Activity specific environmental auditing services</t>
  </si>
  <si>
    <t>77101805d01</t>
  </si>
  <si>
    <t>Infra Advisory Environmental quality control services</t>
  </si>
  <si>
    <t>Environmental sciences advisory services</t>
  </si>
  <si>
    <t>77101701d01</t>
  </si>
  <si>
    <t>Infra Advisory Environmental sciences advisory services</t>
  </si>
  <si>
    <t>Environmental chemistry advisory services</t>
  </si>
  <si>
    <t>77101702d01</t>
  </si>
  <si>
    <t>Infra Advisory Environmental chemistry advisory services</t>
  </si>
  <si>
    <t>Environmental technology advisory services</t>
  </si>
  <si>
    <t>77101704d01</t>
  </si>
  <si>
    <t>Infra Advisory Environmental technology advisory services</t>
  </si>
  <si>
    <t>Environmental economics advisory services</t>
  </si>
  <si>
    <t>77101705d01</t>
  </si>
  <si>
    <t>Infra Advisory Environmental economics advisory services</t>
  </si>
  <si>
    <t>Ecology advisory services</t>
  </si>
  <si>
    <t>77101707d01</t>
  </si>
  <si>
    <t>Infra Advisory Ecology advisory services</t>
  </si>
  <si>
    <t>77101602d01</t>
  </si>
  <si>
    <t>Infra Advisory Forest conservation strategy planning</t>
  </si>
  <si>
    <t>77101603d01</t>
  </si>
  <si>
    <t>Infra Advisory Marine conservation strategy planning</t>
  </si>
  <si>
    <t>83101902d01</t>
  </si>
  <si>
    <t>Infra Advisory Energy use reduction measures</t>
  </si>
  <si>
    <t>83101901d01</t>
  </si>
  <si>
    <t>Infra Advisory Energy conservation programs</t>
  </si>
  <si>
    <t>70171604d01</t>
  </si>
  <si>
    <t>Infra Advisory Water conservation advisory services</t>
  </si>
  <si>
    <t>Floodplain management</t>
  </si>
  <si>
    <t>70171603d01</t>
  </si>
  <si>
    <t>Infra Advisory Floodplain management</t>
  </si>
  <si>
    <t>70171506d01</t>
  </si>
  <si>
    <t>Infra Advisory Ground or surface water modeling services</t>
  </si>
  <si>
    <t>80101604d04</t>
  </si>
  <si>
    <t>Infra Advisory Design Project administration or planning</t>
  </si>
  <si>
    <t>Confinement surveillance systems maintenance or monitoring</t>
  </si>
  <si>
    <t>92121704d05</t>
  </si>
  <si>
    <t>Pre-Handover Confinement surveillance systems maintenance or monitoring</t>
  </si>
  <si>
    <t>Counterterrorism</t>
  </si>
  <si>
    <t>92111506d05</t>
  </si>
  <si>
    <t>Pre-Handover Counterterrorism</t>
  </si>
  <si>
    <t>81141805d05</t>
  </si>
  <si>
    <t>Pre-Handover Building inspection service</t>
  </si>
  <si>
    <t>Temporary clerical or administrative assistance</t>
  </si>
  <si>
    <t>80111601XXX</t>
  </si>
  <si>
    <t>83111507f01</t>
  </si>
  <si>
    <t>Contingent Labour Call centre bureau services</t>
  </si>
  <si>
    <t>Office administration or secretarial services</t>
  </si>
  <si>
    <t>80161501f01</t>
  </si>
  <si>
    <t>Contingent Labour Office administration or secretarial services</t>
  </si>
  <si>
    <t>Temporary customer service personnel</t>
  </si>
  <si>
    <t>80111616XXX</t>
  </si>
  <si>
    <t>Keyboard entry services</t>
  </si>
  <si>
    <t>80161503f01</t>
  </si>
  <si>
    <t>Contingent Labour Keyboard entry services</t>
  </si>
  <si>
    <t>Temporary financial staffing needs</t>
  </si>
  <si>
    <t>80111605XXX</t>
  </si>
  <si>
    <t>80101508f01</t>
  </si>
  <si>
    <t>Contingent Labour Business intelligence consulting services</t>
  </si>
  <si>
    <t>84111502f01</t>
  </si>
  <si>
    <t>Contingent Labour Financial accounting service</t>
  </si>
  <si>
    <t>93151607f01</t>
  </si>
  <si>
    <t>Contingent Labour Government auditing services</t>
  </si>
  <si>
    <t>Payroll accounting services</t>
  </si>
  <si>
    <t>84111505f01</t>
  </si>
  <si>
    <t>Contingent Labour Payroll accounting services</t>
  </si>
  <si>
    <t>Tax accounting service</t>
  </si>
  <si>
    <t>84111503f01</t>
  </si>
  <si>
    <t>Contingent Labour Tax accounting service</t>
  </si>
  <si>
    <t>80101604f01</t>
  </si>
  <si>
    <t>Contingent Labour Project administration or planning</t>
  </si>
  <si>
    <t>80101600f01</t>
  </si>
  <si>
    <t>Contingent Labour Project management</t>
  </si>
  <si>
    <t>80101606f01</t>
  </si>
  <si>
    <t>Contingent Labour Project monitoring and evaluation</t>
  </si>
  <si>
    <t>80101603f01</t>
  </si>
  <si>
    <t>Contingent Labour Economic or financial evaluation of projects</t>
  </si>
  <si>
    <t>Regional or location studies for projects</t>
  </si>
  <si>
    <t>80101602f01</t>
  </si>
  <si>
    <t>Contingent Labour Regional or location studies for projects</t>
  </si>
  <si>
    <t>80171906f01</t>
  </si>
  <si>
    <t>Contingent Labour Government relations consultation and engagement</t>
  </si>
  <si>
    <t>80101706f01</t>
  </si>
  <si>
    <t>Contingent Labour Professional procurement services</t>
  </si>
  <si>
    <t>80101505f01</t>
  </si>
  <si>
    <t>Contingent Labour Corporate objectives or policy development</t>
  </si>
  <si>
    <t>64131605f01</t>
  </si>
  <si>
    <t>Contingent Labour Time and materials contract</t>
  </si>
  <si>
    <t>Temporary human resources services</t>
  </si>
  <si>
    <t>80111620XXX</t>
  </si>
  <si>
    <t>Recruitment services</t>
  </si>
  <si>
    <t>93141802f01</t>
  </si>
  <si>
    <t>Contingent Labour Recruitment services</t>
  </si>
  <si>
    <t>86132102f01</t>
  </si>
  <si>
    <t>Contingent Labour Training planning and development consultancy service</t>
  </si>
  <si>
    <t>86132103f01</t>
  </si>
  <si>
    <t>Contingent Labour Training course design and content development service</t>
  </si>
  <si>
    <t>86132201f01</t>
  </si>
  <si>
    <t>Contingent Labour Training workshop service</t>
  </si>
  <si>
    <t>Temporary marketing staff needs</t>
  </si>
  <si>
    <t>80111602XXX</t>
  </si>
  <si>
    <t>Art design or graphics</t>
  </si>
  <si>
    <t>82141502f01</t>
  </si>
  <si>
    <t>Contingent Labour Art design or graphics</t>
  </si>
  <si>
    <t>77101701f01</t>
  </si>
  <si>
    <t>Contingent Labour Environmental sciences advisory services</t>
  </si>
  <si>
    <t>77101604f01</t>
  </si>
  <si>
    <t>Contingent Labour Natural resources management or conservation strategy planning services</t>
  </si>
  <si>
    <t>81101524f01</t>
  </si>
  <si>
    <t>Contingent Labour City development planning service</t>
  </si>
  <si>
    <t>81111819f01</t>
  </si>
  <si>
    <t>Contingent Labour Quality assurance services</t>
  </si>
  <si>
    <t>Temporary safety health environmental services</t>
  </si>
  <si>
    <t>80111622XXX</t>
  </si>
  <si>
    <t>81102201f01</t>
  </si>
  <si>
    <t>Contingent Labour Traffic engineering</t>
  </si>
  <si>
    <t>Geology services</t>
  </si>
  <si>
    <t>71151306f01</t>
  </si>
  <si>
    <t>Contingent Labour Geology services</t>
  </si>
  <si>
    <t>Chemistry analyzers</t>
  </si>
  <si>
    <t>41115807f01</t>
  </si>
  <si>
    <t>Contingent Labour Chemistry analyzers</t>
  </si>
  <si>
    <t>84121706f01</t>
  </si>
  <si>
    <t>Contingent Labour Financial asset management service</t>
  </si>
  <si>
    <t>80161601f01</t>
  </si>
  <si>
    <t>Contingent Labour Property management services</t>
  </si>
  <si>
    <t>Facilities management</t>
  </si>
  <si>
    <t>81141800f01</t>
  </si>
  <si>
    <t>Contingent Labour Facilities management</t>
  </si>
  <si>
    <t>Geographic information system GIS services</t>
  </si>
  <si>
    <t>81101512f01</t>
  </si>
  <si>
    <t>Contingent Labour Geographic information system GIS services</t>
  </si>
  <si>
    <t>70171504f01</t>
  </si>
  <si>
    <t>Contingent Labour Water resources mapping services</t>
  </si>
  <si>
    <t>70171506f01</t>
  </si>
  <si>
    <t>Contingent Labour Ground or surface water modeling services</t>
  </si>
  <si>
    <t>Ground or surface water surveying</t>
  </si>
  <si>
    <t>70171503f01</t>
  </si>
  <si>
    <t>Contingent Labour Ground or surface water surveying</t>
  </si>
  <si>
    <t>Temporary information technology software developers</t>
  </si>
  <si>
    <t>80111608XXX</t>
  </si>
  <si>
    <t>81111705f01</t>
  </si>
  <si>
    <t>Contingent Labour Systems architecture</t>
  </si>
  <si>
    <t>Engineering testing services</t>
  </si>
  <si>
    <t>81101703f03</t>
  </si>
  <si>
    <t>ICT Contingent Labour Engineering testing services</t>
  </si>
  <si>
    <t>Mainframe administration services</t>
  </si>
  <si>
    <t>81111802f01</t>
  </si>
  <si>
    <t>Contingent Labour Mainframe administration services</t>
  </si>
  <si>
    <t>System analysis service</t>
  </si>
  <si>
    <t>81111808f01</t>
  </si>
  <si>
    <t>Contingent Labour System analysis service</t>
  </si>
  <si>
    <t>Temporary information technology systems or database administrators</t>
  </si>
  <si>
    <t>80111609XXX</t>
  </si>
  <si>
    <t>81111507f01</t>
  </si>
  <si>
    <t>Contingent Labour ERP or database applications programming services</t>
  </si>
  <si>
    <t>81111612f01</t>
  </si>
  <si>
    <t>Contingent Labour Programming or Proprietary Languages</t>
  </si>
  <si>
    <t>Programming for Visual Basic</t>
  </si>
  <si>
    <t>81111601f01</t>
  </si>
  <si>
    <t>Contingent Labour Programming for Visual Basic</t>
  </si>
  <si>
    <t>81111602f01</t>
  </si>
  <si>
    <t>Contingent Labour Programming for Java</t>
  </si>
  <si>
    <t>81111603f01</t>
  </si>
  <si>
    <t>Contingent Labour Programming for HTML</t>
  </si>
  <si>
    <t>Programming for ALGOL</t>
  </si>
  <si>
    <t>81111604f01</t>
  </si>
  <si>
    <t>Contingent Labour Programming for ALGOL</t>
  </si>
  <si>
    <t>Web platform development software</t>
  </si>
  <si>
    <t>43232408f01</t>
  </si>
  <si>
    <t>Contingent Labour Web platform development software</t>
  </si>
  <si>
    <t>World wide web WWW site design services</t>
  </si>
  <si>
    <t>81112103f01</t>
  </si>
  <si>
    <t>Contingent Labour World wide web WWW site design services</t>
  </si>
  <si>
    <t>81162008f01</t>
  </si>
  <si>
    <t>Contingent Labour Enterprise resource planning software as a service</t>
  </si>
  <si>
    <t>Customer relationship management CRM software</t>
  </si>
  <si>
    <t>43232303f01</t>
  </si>
  <si>
    <t>Contingent Labour Customer relationship management CRM software</t>
  </si>
  <si>
    <t>Electronic software documentation or user manuals</t>
  </si>
  <si>
    <t>55111601f01</t>
  </si>
  <si>
    <t>Contingent Labour Electronic software documentation or user manuals</t>
  </si>
  <si>
    <t>83121703f01</t>
  </si>
  <si>
    <t>Contingent Labour Internet related services</t>
  </si>
  <si>
    <t>86132103f03</t>
  </si>
  <si>
    <t>ICT Contingent Labour Training course design and content development service</t>
  </si>
  <si>
    <t>81161502f01</t>
  </si>
  <si>
    <t>Contingent Labour Network Account Administration Service</t>
  </si>
  <si>
    <t>81111803f01</t>
  </si>
  <si>
    <t>Contingent Labour Local area network LAN maintenance or support</t>
  </si>
  <si>
    <t>81111804f01</t>
  </si>
  <si>
    <t>Contingent Labour Wide area network WAN maintenance or support</t>
  </si>
  <si>
    <t>81161712f01</t>
  </si>
  <si>
    <t>Contingent Labour Network voice service</t>
  </si>
  <si>
    <t>Computer servers</t>
  </si>
  <si>
    <t>43211501f01</t>
  </si>
  <si>
    <t>Contingent Labour Computer servers</t>
  </si>
  <si>
    <t>80101600f03</t>
  </si>
  <si>
    <t>ICT Contingent Labour Project management</t>
  </si>
  <si>
    <t>80101604f03</t>
  </si>
  <si>
    <t>ICT Contingent Labour Project administration or planning</t>
  </si>
  <si>
    <t>43232314f03</t>
  </si>
  <si>
    <t>ICT Contingent Labour Business intelligence and data analysis software</t>
  </si>
  <si>
    <t>80101504f03</t>
  </si>
  <si>
    <t>ICT Contingent Labour Strategic planning consultation services</t>
  </si>
  <si>
    <t>81111801f01</t>
  </si>
  <si>
    <t>Contingent Labour Computer or network or internet security</t>
  </si>
  <si>
    <t>81111511f01</t>
  </si>
  <si>
    <t>Contingent Labour System or application programming management service</t>
  </si>
  <si>
    <t>81111811f03</t>
  </si>
  <si>
    <t>ICT Contingent Labour Technical support or help desk services</t>
  </si>
  <si>
    <t>81112003f01</t>
  </si>
  <si>
    <t>Contingent Labour Data center services</t>
  </si>
  <si>
    <t>81112002f03</t>
  </si>
  <si>
    <t>ICT Contingent Labour Data processing or preparation services</t>
  </si>
  <si>
    <t>Enterprise application integration software</t>
  </si>
  <si>
    <t>43232403f01</t>
  </si>
  <si>
    <t>Contingent Labour Enterprise application integration software</t>
  </si>
  <si>
    <t>81162200f01</t>
  </si>
  <si>
    <t>Contingent Labour Cloud-based infrastructure as a service</t>
  </si>
  <si>
    <t>Temporary manual labor</t>
  </si>
  <si>
    <t>80111613XXX</t>
  </si>
  <si>
    <t>76111501f01</t>
  </si>
  <si>
    <t>Contingent Labour Building cleaning services</t>
  </si>
  <si>
    <t>Window or window blind cleaning services</t>
  </si>
  <si>
    <t>76111504f01</t>
  </si>
  <si>
    <t>Contingent Labour Window or window blind cleaning services</t>
  </si>
  <si>
    <t>76111507f01</t>
  </si>
  <si>
    <t>Contingent Labour Cleaning services for parks and outdoor public venues</t>
  </si>
  <si>
    <t>Street cleaning services</t>
  </si>
  <si>
    <t>76121503f01</t>
  </si>
  <si>
    <t>Contingent Labour Street cleaning services</t>
  </si>
  <si>
    <t>72101507f01</t>
  </si>
  <si>
    <t>Contingent Labour Building maintenance service</t>
  </si>
  <si>
    <t>Highway and road maintenance service</t>
  </si>
  <si>
    <t>72141003f01</t>
  </si>
  <si>
    <t>Contingent Labour Highway and road maintenance service</t>
  </si>
  <si>
    <t>78181509f01</t>
  </si>
  <si>
    <t>Contingent Labour Rail car inspection and maintenance service</t>
  </si>
  <si>
    <t>Temporary warehouse staff</t>
  </si>
  <si>
    <t>80111611XXX</t>
  </si>
  <si>
    <t>Temporary construction services</t>
  </si>
  <si>
    <t>80111618XXX</t>
  </si>
  <si>
    <t>Painting services</t>
  </si>
  <si>
    <t>73181104f01</t>
  </si>
  <si>
    <t>Contingent Labour Painting services</t>
  </si>
  <si>
    <t>Temporary drivers</t>
  </si>
  <si>
    <t>80111612XXX</t>
  </si>
  <si>
    <t>72101510f01</t>
  </si>
  <si>
    <t>Contingent Labour Plumbing system maintenance or repair</t>
  </si>
  <si>
    <t>81101526f01</t>
  </si>
  <si>
    <t>Contingent Labour Quantity surveying service</t>
  </si>
  <si>
    <t>81151604f01</t>
  </si>
  <si>
    <t>Contingent Labour Land surveying</t>
  </si>
  <si>
    <t>Temporary engineering services</t>
  </si>
  <si>
    <t>80111614XXX</t>
  </si>
  <si>
    <t>80111618f02</t>
  </si>
  <si>
    <t>Manager Temporary construction services</t>
  </si>
  <si>
    <t>81101513f01</t>
  </si>
  <si>
    <t>Contingent Labour Building construction management</t>
  </si>
  <si>
    <t>Temporary architectural services</t>
  </si>
  <si>
    <t>80111617XXX</t>
  </si>
  <si>
    <t>Primary care physician consultation services</t>
  </si>
  <si>
    <t>85121502f01</t>
  </si>
  <si>
    <t>Contingent Labour Primary care physician consultation services</t>
  </si>
  <si>
    <t>Primary care physician emergency medical services</t>
  </si>
  <si>
    <t>85121504f01</t>
  </si>
  <si>
    <t>Contingent Labour Primary care physician emergency medical services</t>
  </si>
  <si>
    <t>Substance abuse hospital services</t>
  </si>
  <si>
    <t>85121506f01</t>
  </si>
  <si>
    <t>Contingent Labour Substance abuse hospital services</t>
  </si>
  <si>
    <t>Rehabilitation services</t>
  </si>
  <si>
    <t>85122100f01</t>
  </si>
  <si>
    <t>Contingent Labour Rehabilitation services</t>
  </si>
  <si>
    <t>Occupational therapy services</t>
  </si>
  <si>
    <t>85122102f01</t>
  </si>
  <si>
    <t>Contingent Labour Occupational therapy services</t>
  </si>
  <si>
    <t>Gynecologic or obstetric services</t>
  </si>
  <si>
    <t>85121601f01</t>
  </si>
  <si>
    <t>Contingent Labour Gynecologic or obstetric services</t>
  </si>
  <si>
    <t>Nephrology services</t>
  </si>
  <si>
    <t>85121602f01</t>
  </si>
  <si>
    <t>Contingent Labour Nephrology services</t>
  </si>
  <si>
    <t>Cardiology services</t>
  </si>
  <si>
    <t>85121603f01</t>
  </si>
  <si>
    <t>Contingent Labour Cardiology services</t>
  </si>
  <si>
    <t>Pulmonary specialist services</t>
  </si>
  <si>
    <t>85121604f01</t>
  </si>
  <si>
    <t>Contingent Labour Pulmonary specialist services</t>
  </si>
  <si>
    <t>Gastroenterologist services</t>
  </si>
  <si>
    <t>85121605f01</t>
  </si>
  <si>
    <t>Contingent Labour Gastroenterologist services</t>
  </si>
  <si>
    <t>Geriatric services</t>
  </si>
  <si>
    <t>85121606f01</t>
  </si>
  <si>
    <t>Contingent Labour Geriatric services</t>
  </si>
  <si>
    <t>Psychiatrist services</t>
  </si>
  <si>
    <t>85121607f01</t>
  </si>
  <si>
    <t>Contingent Labour Psychiatrist services</t>
  </si>
  <si>
    <t>Psychologist services</t>
  </si>
  <si>
    <t>85121608f01</t>
  </si>
  <si>
    <t>Contingent Labour Psychologist services</t>
  </si>
  <si>
    <t>Surgery services</t>
  </si>
  <si>
    <t>85121609f01</t>
  </si>
  <si>
    <t>Contingent Labour Surgery services</t>
  </si>
  <si>
    <t>Ophthalmologist services</t>
  </si>
  <si>
    <t>85121610f01</t>
  </si>
  <si>
    <t>Contingent Labour Ophthalmologist services</t>
  </si>
  <si>
    <t>Dermatology services</t>
  </si>
  <si>
    <t>85121611f01</t>
  </si>
  <si>
    <t>Contingent Labour Dermatology services</t>
  </si>
  <si>
    <t>Orthopedic services</t>
  </si>
  <si>
    <t>85121612f01</t>
  </si>
  <si>
    <t>Contingent Labour Orthopedic services</t>
  </si>
  <si>
    <t>Pediatric services</t>
  </si>
  <si>
    <t>85121613f01</t>
  </si>
  <si>
    <t>Contingent Labour Pediatric services</t>
  </si>
  <si>
    <t>Nervous system specialist services</t>
  </si>
  <si>
    <t>85121614f01</t>
  </si>
  <si>
    <t>Contingent Labour Nervous system specialist services</t>
  </si>
  <si>
    <t>Oncology services</t>
  </si>
  <si>
    <t>85121615f01</t>
  </si>
  <si>
    <t>Contingent Labour Oncology services</t>
  </si>
  <si>
    <t>Anesthesiology and resuscitation service</t>
  </si>
  <si>
    <t>85121616f01</t>
  </si>
  <si>
    <t>Contingent Labour Anesthesiology and resuscitation service</t>
  </si>
  <si>
    <t>Pathology research services</t>
  </si>
  <si>
    <t>85131706f01</t>
  </si>
  <si>
    <t>Contingent Labour Pathology research services</t>
  </si>
  <si>
    <t>Intensive care unit</t>
  </si>
  <si>
    <t>95122004f01</t>
  </si>
  <si>
    <t>Contingent Labour Intensive care unit</t>
  </si>
  <si>
    <t>The diagnosis of pain, unspecified</t>
  </si>
  <si>
    <t>85414004f01</t>
  </si>
  <si>
    <t>Contingent Labour The diagnosis of pain, unspecified</t>
  </si>
  <si>
    <t>The diagnosis of palliative care</t>
  </si>
  <si>
    <t>85454306f01</t>
  </si>
  <si>
    <t>Contingent Labour The diagnosis of palliative care</t>
  </si>
  <si>
    <t>Medical radiological diagnostic systems</t>
  </si>
  <si>
    <t>42204300f01</t>
  </si>
  <si>
    <t>Contingent Labour Medical radiological diagnostic systems</t>
  </si>
  <si>
    <t>Healthcare provider support persons</t>
  </si>
  <si>
    <t>85101600f01</t>
  </si>
  <si>
    <t>Contingent Labour Healthcare provider support persons</t>
  </si>
  <si>
    <t>Urinary and reproductive applications, via natural or artificial opening</t>
  </si>
  <si>
    <t>85822500f01</t>
  </si>
  <si>
    <t>Contingent Labour Urinary and reproductive applications, via natural or artificial opening</t>
  </si>
  <si>
    <t>Athletic rehabilitation services</t>
  </si>
  <si>
    <t>85122104f01</t>
  </si>
  <si>
    <t>Contingent Labour Athletic rehabilitation services</t>
  </si>
  <si>
    <t>Nursing services</t>
  </si>
  <si>
    <t>85101601f01</t>
  </si>
  <si>
    <t>Contingent Labour Nursing services</t>
  </si>
  <si>
    <t>Midwifery or child birth preparation services</t>
  </si>
  <si>
    <t>85101602f01</t>
  </si>
  <si>
    <t>Contingent Labour Midwifery or child birth preparation services</t>
  </si>
  <si>
    <t>Personal care services in specialized institutions</t>
  </si>
  <si>
    <t>85101603f01</t>
  </si>
  <si>
    <t>Contingent Labour Personal care services in specialized institutions</t>
  </si>
  <si>
    <t>Physicians personnel assistance services</t>
  </si>
  <si>
    <t>85101604f01</t>
  </si>
  <si>
    <t>Contingent Labour Physicians personnel assistance services</t>
  </si>
  <si>
    <t>Home health assistants</t>
  </si>
  <si>
    <t>85101605f01</t>
  </si>
  <si>
    <t>Contingent Labour Home health assistants</t>
  </si>
  <si>
    <t>Public elementary or secondary schools</t>
  </si>
  <si>
    <t>86121504f01</t>
  </si>
  <si>
    <t>Contingent Labour Public elementary or secondary schools</t>
  </si>
  <si>
    <t>Part time adult education services</t>
  </si>
  <si>
    <t>86111602f01</t>
  </si>
  <si>
    <t>Contingent Labour Part time adult education services</t>
  </si>
  <si>
    <t>Pre school educational services</t>
  </si>
  <si>
    <t>86121501f01</t>
  </si>
  <si>
    <t>Contingent Labour Pre school educational services</t>
  </si>
  <si>
    <t>Distance teaching services</t>
  </si>
  <si>
    <t>86111502f01</t>
  </si>
  <si>
    <t>Contingent Labour Distance teaching services</t>
  </si>
  <si>
    <t>Community colleges</t>
  </si>
  <si>
    <t>86121601f01</t>
  </si>
  <si>
    <t>Contingent Labour Community colleges</t>
  </si>
  <si>
    <t>Technical institutes</t>
  </si>
  <si>
    <t>86121602f01</t>
  </si>
  <si>
    <t>Contingent Labour Technical institutes</t>
  </si>
  <si>
    <t>Undergraduate programs</t>
  </si>
  <si>
    <t>86121701f01</t>
  </si>
  <si>
    <t>Contingent Labour Undergraduate programs</t>
  </si>
  <si>
    <t>Postgraduate programs</t>
  </si>
  <si>
    <t>86121702f01</t>
  </si>
  <si>
    <t>Contingent Labour Postgraduate programs</t>
  </si>
  <si>
    <t>Staff recruiting services</t>
  </si>
  <si>
    <t>80111701f04</t>
  </si>
  <si>
    <t>Non-Executive Staff recruiting services</t>
  </si>
  <si>
    <t>80111701f05</t>
  </si>
  <si>
    <t>Executive Staff recruiting services</t>
  </si>
  <si>
    <t>Employee skill testing and assessment service</t>
  </si>
  <si>
    <t>80111718XXX</t>
  </si>
  <si>
    <t>Employee psychometric testing service</t>
  </si>
  <si>
    <t>80111719XXX</t>
  </si>
  <si>
    <t>Application or technology research and development service</t>
  </si>
  <si>
    <t>81141902f06</t>
  </si>
  <si>
    <t>Recruitment Application or technology research and development service</t>
  </si>
  <si>
    <t>Resume or curriculum vitae screening services</t>
  </si>
  <si>
    <t>80111703XXX</t>
  </si>
  <si>
    <t>Reference or background check services</t>
  </si>
  <si>
    <t>80111702XXX</t>
  </si>
  <si>
    <t>Internet advertising</t>
  </si>
  <si>
    <t>82101603f06</t>
  </si>
  <si>
    <t>Recruitment Internet advertising</t>
  </si>
  <si>
    <t>Visa or auxiliary document services</t>
  </si>
  <si>
    <t>90121602f06</t>
  </si>
  <si>
    <t>Recruitment Visa or auxiliary document services</t>
  </si>
  <si>
    <t>Immigration analysis or services</t>
  </si>
  <si>
    <t>93141611XXX</t>
  </si>
  <si>
    <t>Infant or child daycare services</t>
  </si>
  <si>
    <t>91111901XXX</t>
  </si>
  <si>
    <t>Personnel relocation</t>
  </si>
  <si>
    <t>80111506XXX</t>
  </si>
  <si>
    <t>Group health insurance policy</t>
  </si>
  <si>
    <t>64122102XXX</t>
  </si>
  <si>
    <t>Group dental insurance policy</t>
  </si>
  <si>
    <t>64122202XXX</t>
  </si>
  <si>
    <t>The diagnosis of counselling, unspecified</t>
  </si>
  <si>
    <t>85455910XXX</t>
  </si>
  <si>
    <t>Outplacement services</t>
  </si>
  <si>
    <t>80111507XXX</t>
  </si>
  <si>
    <t>The diagnosis of blood-alcohol and blood-drug test</t>
  </si>
  <si>
    <t>85451401XXX</t>
  </si>
  <si>
    <t>Personnel skills training</t>
  </si>
  <si>
    <t>86101810XXX</t>
  </si>
  <si>
    <t>80111504XXX</t>
  </si>
  <si>
    <t>Re training or refreshing training services</t>
  </si>
  <si>
    <t>86101802XXX</t>
  </si>
  <si>
    <t>Safety training services</t>
  </si>
  <si>
    <t>86101709XXX</t>
  </si>
  <si>
    <t>Teacher training services</t>
  </si>
  <si>
    <t>86101710XXX</t>
  </si>
  <si>
    <t>Fire fighting training services</t>
  </si>
  <si>
    <t>86101711XXX</t>
  </si>
  <si>
    <t>Clerical training</t>
  </si>
  <si>
    <t>86101705XXX</t>
  </si>
  <si>
    <t>Health assistance vocational training services</t>
  </si>
  <si>
    <t>86101706XXX</t>
  </si>
  <si>
    <t>Communications vocational training services</t>
  </si>
  <si>
    <t>86101701XXX</t>
  </si>
  <si>
    <t>Medical vocational training services</t>
  </si>
  <si>
    <t>86101605XXX</t>
  </si>
  <si>
    <t>Conference or non modular room packages</t>
  </si>
  <si>
    <t>56111513XXX</t>
  </si>
  <si>
    <t>x</t>
  </si>
  <si>
    <t>Audio visual services</t>
  </si>
  <si>
    <t>80161507XXX</t>
  </si>
  <si>
    <t>Meetings events</t>
  </si>
  <si>
    <t>80141902XXX</t>
  </si>
  <si>
    <t>Exhibitions</t>
  </si>
  <si>
    <t>90141503XXX</t>
  </si>
  <si>
    <t>Trade shows and exhibits</t>
  </si>
  <si>
    <t>80141900XXX</t>
  </si>
  <si>
    <t>Employee education</t>
  </si>
  <si>
    <t>86111604XXX</t>
  </si>
  <si>
    <t>Evening courses</t>
  </si>
  <si>
    <t>86111601XXX</t>
  </si>
  <si>
    <t>86111602XXX</t>
  </si>
  <si>
    <t>86121701XXX</t>
  </si>
  <si>
    <t>86121702XXX</t>
  </si>
  <si>
    <t>86121601XXX</t>
  </si>
  <si>
    <t>86121602XXX</t>
  </si>
  <si>
    <t>Diplomas</t>
  </si>
  <si>
    <t>60101606XXX</t>
  </si>
  <si>
    <t>Public institutions services</t>
  </si>
  <si>
    <t>93151512XXX</t>
  </si>
  <si>
    <t>Professional associations</t>
  </si>
  <si>
    <t>94101600XXX</t>
  </si>
  <si>
    <t>Sectoral business associations</t>
  </si>
  <si>
    <t>94101503XXX</t>
  </si>
  <si>
    <t>Regulatory associations</t>
  </si>
  <si>
    <t>94101502XXX</t>
  </si>
  <si>
    <t>International business associations</t>
  </si>
  <si>
    <t>94101504XXX</t>
  </si>
  <si>
    <t>Medical health associations</t>
  </si>
  <si>
    <t>94101602XXX</t>
  </si>
  <si>
    <t>Nursing associations</t>
  </si>
  <si>
    <t>94101603XXX</t>
  </si>
  <si>
    <t>Educational or teacher associations</t>
  </si>
  <si>
    <t>94101607XXX</t>
  </si>
  <si>
    <t>Engineering associations</t>
  </si>
  <si>
    <t>94101608XXX</t>
  </si>
  <si>
    <t>Scientific associations</t>
  </si>
  <si>
    <t>94101609XXX</t>
  </si>
  <si>
    <t>Management staff associations</t>
  </si>
  <si>
    <t>94101705XXX</t>
  </si>
  <si>
    <t>Specialised Operational and Technical</t>
  </si>
  <si>
    <t>Airplane Purchase</t>
  </si>
  <si>
    <t>Private or business propeller aircraft</t>
  </si>
  <si>
    <t>25131507XXX</t>
  </si>
  <si>
    <t>Cargo propeller aircraft</t>
  </si>
  <si>
    <t>25131502XXX</t>
  </si>
  <si>
    <t>Fixed wing agricultural aircraft</t>
  </si>
  <si>
    <t>25131501XXX</t>
  </si>
  <si>
    <t>Seaplanes</t>
  </si>
  <si>
    <t>25131503XXX</t>
  </si>
  <si>
    <t>Airplane Hire or Contracted Services</t>
  </si>
  <si>
    <t>Passenger aircraft rental or leasing service</t>
  </si>
  <si>
    <t>78111505XXX</t>
  </si>
  <si>
    <t>Rental of freight aircraft with operator</t>
  </si>
  <si>
    <t>78142001XXX</t>
  </si>
  <si>
    <t>Drones and Drone Technology</t>
  </si>
  <si>
    <t>Unmanned aerial vehicle</t>
  </si>
  <si>
    <t>25132100XXX</t>
  </si>
  <si>
    <t>Target or reconnaissance drones</t>
  </si>
  <si>
    <t>25131705XXX</t>
  </si>
  <si>
    <t>Helicopter Purchase</t>
  </si>
  <si>
    <t>Agricultural helicopters</t>
  </si>
  <si>
    <t>25131603XXX</t>
  </si>
  <si>
    <t>Medical or rescue helicopters</t>
  </si>
  <si>
    <t>25131604XXX</t>
  </si>
  <si>
    <t>Helicopter Hire or Contracted Services</t>
  </si>
  <si>
    <t>Helicopter services</t>
  </si>
  <si>
    <t>78111501XXX</t>
  </si>
  <si>
    <t>Life saving helicopter services</t>
  </si>
  <si>
    <t>92101903XXX</t>
  </si>
  <si>
    <t>Base and Airfield Charges</t>
  </si>
  <si>
    <t>Aerodrome or airport or aviation facility operations service</t>
  </si>
  <si>
    <t>78141805XXX</t>
  </si>
  <si>
    <t>Air traffic control service</t>
  </si>
  <si>
    <t>78141807XXX</t>
  </si>
  <si>
    <t>Airport building</t>
  </si>
  <si>
    <t>95121611XXX</t>
  </si>
  <si>
    <t>Airfield</t>
  </si>
  <si>
    <t>95121613XXX</t>
  </si>
  <si>
    <t>Aircraft Parts, Consumables and Equipment</t>
  </si>
  <si>
    <t>Aircraft equipment</t>
  </si>
  <si>
    <t>25202500XXX</t>
  </si>
  <si>
    <t>Aircraft fuselage and components</t>
  </si>
  <si>
    <t>25201500XXX</t>
  </si>
  <si>
    <t>Aircraft master control systems</t>
  </si>
  <si>
    <t>25201800XXX</t>
  </si>
  <si>
    <t>Aircraft emergency systems</t>
  </si>
  <si>
    <t>25201900XXX</t>
  </si>
  <si>
    <t>Aircraft power systems</t>
  </si>
  <si>
    <t>25202000XXX</t>
  </si>
  <si>
    <t>Aircraft landing and braking systems</t>
  </si>
  <si>
    <t>25202200XXX</t>
  </si>
  <si>
    <t>Aircraft fuel tanks and systems</t>
  </si>
  <si>
    <t>25202400XXX</t>
  </si>
  <si>
    <t>Aircraft environmental control systems and components</t>
  </si>
  <si>
    <t>25202600XXX</t>
  </si>
  <si>
    <t>Aircraft accumulators</t>
  </si>
  <si>
    <t>25202700XXX</t>
  </si>
  <si>
    <t>Airfield related Equipment</t>
  </si>
  <si>
    <t>Airport signaling systems</t>
  </si>
  <si>
    <t>46161501XXX</t>
  </si>
  <si>
    <t>Air transportation support systems and equipment</t>
  </si>
  <si>
    <t>25191500XXX</t>
  </si>
  <si>
    <t>Ground support test or maintenance systems</t>
  </si>
  <si>
    <t>25191502XXX</t>
  </si>
  <si>
    <t>Aircraft pushback or tow tractors</t>
  </si>
  <si>
    <t>25191509XXX</t>
  </si>
  <si>
    <t>Ground power units for aircraft</t>
  </si>
  <si>
    <t>25191510XXX</t>
  </si>
  <si>
    <t>Ground support vehicle maintenance kit</t>
  </si>
  <si>
    <t>25191513XXX</t>
  </si>
  <si>
    <t>Airplane baggage tug or tractor</t>
  </si>
  <si>
    <t>25191523XXX</t>
  </si>
  <si>
    <t>Airfreight conveyor truck</t>
  </si>
  <si>
    <t>25191524XXX</t>
  </si>
  <si>
    <t>Aircraft fixed wing oil storage distribution and indicator repair</t>
  </si>
  <si>
    <t>78181824XXX</t>
  </si>
  <si>
    <t>Radarbased surveillance systems</t>
  </si>
  <si>
    <t>41115201XXX</t>
  </si>
  <si>
    <t>Aircraft Maintenance</t>
  </si>
  <si>
    <t>Fixed wing aircraft maintenance and repair services</t>
  </si>
  <si>
    <t>78181800XXX</t>
  </si>
  <si>
    <t>Aircraft fixed wing airframe heavy maintenance service</t>
  </si>
  <si>
    <t>78181835XXX</t>
  </si>
  <si>
    <t>Rotary wing aircraft maintenance and repair services</t>
  </si>
  <si>
    <t>78181900XXX</t>
  </si>
  <si>
    <t>Fuel and Oil</t>
  </si>
  <si>
    <t>Aviation fuel</t>
  </si>
  <si>
    <t>15101504XXX</t>
  </si>
  <si>
    <t>Gasoline or Petrol</t>
  </si>
  <si>
    <t>15101506j03</t>
  </si>
  <si>
    <t>Airfield Related Gasoline or Petrol</t>
  </si>
  <si>
    <t>Engine oil</t>
  </si>
  <si>
    <t>15121501j02</t>
  </si>
  <si>
    <t>Aircraft Engine oil</t>
  </si>
  <si>
    <t>Gear oil</t>
  </si>
  <si>
    <t>15121503j02</t>
  </si>
  <si>
    <t>Aircraft Gear oil</t>
  </si>
  <si>
    <t>Hydraulic oil</t>
  </si>
  <si>
    <t>15121504j02</t>
  </si>
  <si>
    <t>Aircraft Hydraulic oil</t>
  </si>
  <si>
    <t>Transport arranging services</t>
  </si>
  <si>
    <t>78141500j05</t>
  </si>
  <si>
    <t>Body Transport arranging services</t>
  </si>
  <si>
    <t>Cadaver carriers</t>
  </si>
  <si>
    <t>42261802XXX</t>
  </si>
  <si>
    <t>Religious orders services</t>
  </si>
  <si>
    <t>94111901XXX</t>
  </si>
  <si>
    <t>Other counseling</t>
  </si>
  <si>
    <t>85911003j29</t>
  </si>
  <si>
    <t>Religious Other counseling</t>
  </si>
  <si>
    <t>Funeral and associated services</t>
  </si>
  <si>
    <t>85171500XXX</t>
  </si>
  <si>
    <t>Grave digging</t>
  </si>
  <si>
    <t>85171501XXX</t>
  </si>
  <si>
    <t>Cremation service for human remains</t>
  </si>
  <si>
    <t>85171502XXX</t>
  </si>
  <si>
    <t>Coffin</t>
  </si>
  <si>
    <t>48131502XXX</t>
  </si>
  <si>
    <t>Tombstone</t>
  </si>
  <si>
    <t>48131504XXX</t>
  </si>
  <si>
    <t>Accommodation services for those in need</t>
  </si>
  <si>
    <t>93142200XXX</t>
  </si>
  <si>
    <t>Emergency or Temporary Accommodation</t>
  </si>
  <si>
    <t>Emergency housing services</t>
  </si>
  <si>
    <t>93131803j34</t>
  </si>
  <si>
    <t>Temporary or Emergency housing services</t>
  </si>
  <si>
    <t>Offshore temporary housing service</t>
  </si>
  <si>
    <t>80131504XXX</t>
  </si>
  <si>
    <t>Court Costs excluding Legal Services</t>
  </si>
  <si>
    <t>Court system</t>
  </si>
  <si>
    <t>92101800j14</t>
  </si>
  <si>
    <t>Expenses Court system</t>
  </si>
  <si>
    <t>Civil case court expenses</t>
  </si>
  <si>
    <t>92101803XXX</t>
  </si>
  <si>
    <t>Sheriffs services</t>
  </si>
  <si>
    <t>92101801XXX</t>
  </si>
  <si>
    <t>Criminal case fees or fines</t>
  </si>
  <si>
    <t>92101804XXX</t>
  </si>
  <si>
    <t>Jury member service</t>
  </si>
  <si>
    <t>80121901XXX</t>
  </si>
  <si>
    <t>Non School Related Education Programs</t>
  </si>
  <si>
    <t>Specialized educational services</t>
  </si>
  <si>
    <t>86130000j07</t>
  </si>
  <si>
    <t>Community Service Specialized educational services</t>
  </si>
  <si>
    <t>Adult education</t>
  </si>
  <si>
    <t>86111600j07</t>
  </si>
  <si>
    <t>Community Service Adult education</t>
  </si>
  <si>
    <t>Vocational training</t>
  </si>
  <si>
    <t>86100000j07</t>
  </si>
  <si>
    <t>Community Service Vocational training</t>
  </si>
  <si>
    <t>Educational Resources</t>
  </si>
  <si>
    <t>Education Specific Software</t>
  </si>
  <si>
    <t>Educational or reference software</t>
  </si>
  <si>
    <t>43232500XXX</t>
  </si>
  <si>
    <t>Textbooks</t>
  </si>
  <si>
    <t>Educational or vocational textbooks</t>
  </si>
  <si>
    <t>55101509XXX</t>
  </si>
  <si>
    <t>Reading books and resources</t>
  </si>
  <si>
    <t>60102300j09</t>
  </si>
  <si>
    <t>Education Reading books and resources</t>
  </si>
  <si>
    <t>55101509j08</t>
  </si>
  <si>
    <t>Digital Educational or vocational textbooks</t>
  </si>
  <si>
    <t>Other Education Aids and Equipment</t>
  </si>
  <si>
    <t>Developmental and professional teaching aids and materials and accessories and supplies</t>
  </si>
  <si>
    <t>60100000XXX</t>
  </si>
  <si>
    <t>Exercise books</t>
  </si>
  <si>
    <t>55101523XXX</t>
  </si>
  <si>
    <t>Teacher resource materials</t>
  </si>
  <si>
    <t>60101700XXX</t>
  </si>
  <si>
    <t>Electronic learning aids</t>
  </si>
  <si>
    <t>60101100XXX</t>
  </si>
  <si>
    <t>Geography and map skills resources and accessories</t>
  </si>
  <si>
    <t>60103400j09</t>
  </si>
  <si>
    <t>Education Geography and map skills resources and accessories</t>
  </si>
  <si>
    <t>Living organisms and preserved specimens and related materials</t>
  </si>
  <si>
    <t>60103900j09</t>
  </si>
  <si>
    <t>Education Living organisms and preserved specimens and related materials</t>
  </si>
  <si>
    <t>Body systems and related materials</t>
  </si>
  <si>
    <t>60104100j09</t>
  </si>
  <si>
    <t>Education Body systems and related materials</t>
  </si>
  <si>
    <t>Biotechnology and bio chemistry and genetics and microbiology and related materials</t>
  </si>
  <si>
    <t>60104000j09</t>
  </si>
  <si>
    <t>Education Biotechnology and bio chemistry and genetics and microbiology and related materials</t>
  </si>
  <si>
    <t>Biology study or activity kits</t>
  </si>
  <si>
    <t>60103925j09</t>
  </si>
  <si>
    <t>Education Biology study or activity kits</t>
  </si>
  <si>
    <t>Geology study kits</t>
  </si>
  <si>
    <t>60104408j09</t>
  </si>
  <si>
    <t>Education Geology study kits</t>
  </si>
  <si>
    <t>Astronomy study kits</t>
  </si>
  <si>
    <t>60104303j09</t>
  </si>
  <si>
    <t>Education Astronomy study kits</t>
  </si>
  <si>
    <t>Geology and earth science</t>
  </si>
  <si>
    <t>60104400j09</t>
  </si>
  <si>
    <t>Education Geology and earth science</t>
  </si>
  <si>
    <t>Chemistry and electrochemistry and microchemistry</t>
  </si>
  <si>
    <t>60104500j09</t>
  </si>
  <si>
    <t>Education Chemistry and electrochemistry and microchemistry</t>
  </si>
  <si>
    <t>Mechanical physics materials</t>
  </si>
  <si>
    <t>60104600j09</t>
  </si>
  <si>
    <t>Education Mechanical physics materials</t>
  </si>
  <si>
    <t>Electrical physics materials</t>
  </si>
  <si>
    <t>60104900j09</t>
  </si>
  <si>
    <t>Education Electrical physics materials</t>
  </si>
  <si>
    <t>Clothing and textile design instructional materials</t>
  </si>
  <si>
    <t>60105800j09</t>
  </si>
  <si>
    <t>Education Clothing and textile design instructional materials</t>
  </si>
  <si>
    <t>Technology teaching aids and materials</t>
  </si>
  <si>
    <t>60106200j09</t>
  </si>
  <si>
    <t>Education Technology teaching aids and materials</t>
  </si>
  <si>
    <t>Classroom decoratives and supplies</t>
  </si>
  <si>
    <t>60110000j09</t>
  </si>
  <si>
    <t>Education Classroom decoratives and supplies</t>
  </si>
  <si>
    <t>Arts and crafts equipment and accessories and supplies</t>
  </si>
  <si>
    <t>60120000j09</t>
  </si>
  <si>
    <t>Education Arts and crafts equipment and accessories and supplies</t>
  </si>
  <si>
    <t>Musical Instruments and parts and accessories</t>
  </si>
  <si>
    <t>60130000j09</t>
  </si>
  <si>
    <t>Education Musical Instruments and parts and accessories</t>
  </si>
  <si>
    <t>Personal finance or money management education instructional materials</t>
  </si>
  <si>
    <t>60105401j09</t>
  </si>
  <si>
    <t>Education Personal finance or money management education instructional materials</t>
  </si>
  <si>
    <t>Home and interior design instructional materials</t>
  </si>
  <si>
    <t>60105500j09</t>
  </si>
  <si>
    <t>Education Home and interior design instructional materials</t>
  </si>
  <si>
    <t>Health education and nutrition and food preparation instructional materials</t>
  </si>
  <si>
    <t>60105600j09</t>
  </si>
  <si>
    <t>Education Health education and nutrition and food preparation instructional materials</t>
  </si>
  <si>
    <t>Math kits</t>
  </si>
  <si>
    <t>60101000j09</t>
  </si>
  <si>
    <t>Education Math kits</t>
  </si>
  <si>
    <t>Language arts resource materials</t>
  </si>
  <si>
    <t>60102100j09</t>
  </si>
  <si>
    <t>Education Language arts resource materials</t>
  </si>
  <si>
    <t>Foreign languages resources</t>
  </si>
  <si>
    <t>60103700j09</t>
  </si>
  <si>
    <t>Education Foreign languages resources</t>
  </si>
  <si>
    <t>Life skills resources instructional materials</t>
  </si>
  <si>
    <t>60105200j09</t>
  </si>
  <si>
    <t>Education Life skills resources instructional materials</t>
  </si>
  <si>
    <t>Automotive teaching aids or materials</t>
  </si>
  <si>
    <t>60106101j09</t>
  </si>
  <si>
    <t>Education Automotive teaching aids or materials</t>
  </si>
  <si>
    <t>Construction teaching aids or materials</t>
  </si>
  <si>
    <t>60106102j09</t>
  </si>
  <si>
    <t>Education Construction teaching aids or materials</t>
  </si>
  <si>
    <t>Drafting or design teaching aids or materials</t>
  </si>
  <si>
    <t>60106103j09</t>
  </si>
  <si>
    <t>Education Drafting or design teaching aids or materials</t>
  </si>
  <si>
    <t>Electronics or electricity teaching aids or materials</t>
  </si>
  <si>
    <t>60106104j09</t>
  </si>
  <si>
    <t>Education Electronics or electricity teaching aids or materials</t>
  </si>
  <si>
    <t>Graphic arts or photography teaching aids or materials</t>
  </si>
  <si>
    <t>60106105j09</t>
  </si>
  <si>
    <t>Education Graphic arts or photography teaching aids or materials</t>
  </si>
  <si>
    <t>Horticulture teaching aids or materials</t>
  </si>
  <si>
    <t>60106106j09</t>
  </si>
  <si>
    <t>Education Horticulture teaching aids or materials</t>
  </si>
  <si>
    <t>Manufacturing teaching aids or materials</t>
  </si>
  <si>
    <t>60106107j09</t>
  </si>
  <si>
    <t>Education Manufacturing teaching aids or materials</t>
  </si>
  <si>
    <t>Welding teaching aids or materials</t>
  </si>
  <si>
    <t>60106109j09</t>
  </si>
  <si>
    <t>Education Welding teaching aids or materials</t>
  </si>
  <si>
    <t>Home economics independent study projects</t>
  </si>
  <si>
    <t>60106003j09</t>
  </si>
  <si>
    <t>Education Home economics independent study projects</t>
  </si>
  <si>
    <t>60106214j09</t>
  </si>
  <si>
    <t>Education Robotics teaching aids or materials</t>
  </si>
  <si>
    <t>Agriculture teaching aids or materials</t>
  </si>
  <si>
    <t>60106201j09</t>
  </si>
  <si>
    <t>Education Agriculture teaching aids or materials</t>
  </si>
  <si>
    <t>Communications teaching aids or materials</t>
  </si>
  <si>
    <t>60106203j09</t>
  </si>
  <si>
    <t>Education Communications teaching aids or materials</t>
  </si>
  <si>
    <t>Computer science teaching aids or materials</t>
  </si>
  <si>
    <t>60106204j09</t>
  </si>
  <si>
    <t>Education Computer science teaching aids or materials</t>
  </si>
  <si>
    <t>Energy or power teaching aids or materials</t>
  </si>
  <si>
    <t>60106205j09</t>
  </si>
  <si>
    <t>Education Energy or power teaching aids or materials</t>
  </si>
  <si>
    <t>Environmental teaching aids or materials</t>
  </si>
  <si>
    <t>60106206j09</t>
  </si>
  <si>
    <t>Education Environmental teaching aids or materials</t>
  </si>
  <si>
    <t>Materials teaching aids or materials</t>
  </si>
  <si>
    <t>60106207j09</t>
  </si>
  <si>
    <t>Education Materials teaching aids or materials</t>
  </si>
  <si>
    <t>Transportation teaching aids or materials</t>
  </si>
  <si>
    <t>60106209j09</t>
  </si>
  <si>
    <t>Education Transportation teaching aids or materials</t>
  </si>
  <si>
    <t>Food technology</t>
  </si>
  <si>
    <t>85151500j09</t>
  </si>
  <si>
    <t>Education Food technology</t>
  </si>
  <si>
    <t>Educational games</t>
  </si>
  <si>
    <t>60141101j09</t>
  </si>
  <si>
    <t>Education Educational games</t>
  </si>
  <si>
    <t>Curriculum</t>
  </si>
  <si>
    <t>86132103h21</t>
  </si>
  <si>
    <t>School Training course design and content development service</t>
  </si>
  <si>
    <t>86132203j15</t>
  </si>
  <si>
    <t>External Educational planning service</t>
  </si>
  <si>
    <t>86132217j15</t>
  </si>
  <si>
    <t>External Educational innovation service</t>
  </si>
  <si>
    <t>86132214j15</t>
  </si>
  <si>
    <t>External Educational evaluation service</t>
  </si>
  <si>
    <t>Student External Education</t>
  </si>
  <si>
    <t>External Programs and Fees</t>
  </si>
  <si>
    <t>Professional schools</t>
  </si>
  <si>
    <t>86121800j15</t>
  </si>
  <si>
    <t>External Professional schools</t>
  </si>
  <si>
    <t>Tuition reimbursement programs</t>
  </si>
  <si>
    <t>86141504j15</t>
  </si>
  <si>
    <t>External Tuition reimbursement programs</t>
  </si>
  <si>
    <t>Distance learning services</t>
  </si>
  <si>
    <t>86111500j15</t>
  </si>
  <si>
    <t>External Distance learning services</t>
  </si>
  <si>
    <t>Schools for people with disabilities</t>
  </si>
  <si>
    <t>86131900j15</t>
  </si>
  <si>
    <t>External Schools for people with disabilities</t>
  </si>
  <si>
    <t>86100000j15</t>
  </si>
  <si>
    <t>External Vocational training</t>
  </si>
  <si>
    <t>In service training and manpower development</t>
  </si>
  <si>
    <t>86101800j15</t>
  </si>
  <si>
    <t>External In service training and manpower development</t>
  </si>
  <si>
    <t>Training planning, facilitation and delivery services</t>
  </si>
  <si>
    <t>86132100j15</t>
  </si>
  <si>
    <t>External Training planning, facilitation and delivery services</t>
  </si>
  <si>
    <t>Management education and training services</t>
  </si>
  <si>
    <t>86132000j15</t>
  </si>
  <si>
    <t>External Management education and training services</t>
  </si>
  <si>
    <t>Educational exchanges</t>
  </si>
  <si>
    <t>86111800j15</t>
  </si>
  <si>
    <t>External Educational exchanges</t>
  </si>
  <si>
    <t>Excursions</t>
  </si>
  <si>
    <t>Field trip service</t>
  </si>
  <si>
    <t>86132202h21</t>
  </si>
  <si>
    <t>School Field trip service</t>
  </si>
  <si>
    <t>Historical or cultural sites</t>
  </si>
  <si>
    <t>90151502h21</t>
  </si>
  <si>
    <t>School Historical or cultural sites</t>
  </si>
  <si>
    <t>Carnivals and fairs</t>
  </si>
  <si>
    <t>90151800h21</t>
  </si>
  <si>
    <t>School Carnivals and fairs</t>
  </si>
  <si>
    <t>Sightseeing service by land, except rail</t>
  </si>
  <si>
    <t>78111813h21</t>
  </si>
  <si>
    <t>School Sightseeing service by land, except rail</t>
  </si>
  <si>
    <t>Sightseeing boat excursions</t>
  </si>
  <si>
    <t>78111703h21</t>
  </si>
  <si>
    <t>School Sightseeing boat excursions</t>
  </si>
  <si>
    <t>Camping and wilderness facilities</t>
  </si>
  <si>
    <t>90111700j13</t>
  </si>
  <si>
    <t>Excursion Camping and wilderness facilities</t>
  </si>
  <si>
    <t>Other External Expenses</t>
  </si>
  <si>
    <t>Educational support services</t>
  </si>
  <si>
    <t>86132200j15</t>
  </si>
  <si>
    <t>External Educational support services</t>
  </si>
  <si>
    <t>Educational counseling</t>
  </si>
  <si>
    <t>85911005j15</t>
  </si>
  <si>
    <t>External Educational counseling</t>
  </si>
  <si>
    <t>Psychological tests, intellectual and psychoeducational</t>
  </si>
  <si>
    <t>85911203j15</t>
  </si>
  <si>
    <t>External Psychological tests, intellectual and psychoeducational</t>
  </si>
  <si>
    <t>Teaching and educational research service</t>
  </si>
  <si>
    <t>86132206j15</t>
  </si>
  <si>
    <t>External Teaching and educational research service</t>
  </si>
  <si>
    <t>Clubs and Fees</t>
  </si>
  <si>
    <t>Sport clubs</t>
  </si>
  <si>
    <t>94121500h21</t>
  </si>
  <si>
    <t>School Sport clubs</t>
  </si>
  <si>
    <t>Youth sports</t>
  </si>
  <si>
    <t>90141703h21</t>
  </si>
  <si>
    <t>School Youth sports</t>
  </si>
  <si>
    <t>Sport and Recreation Equipment</t>
  </si>
  <si>
    <t>Physical education classroom equipment</t>
  </si>
  <si>
    <t>49211800XXX</t>
  </si>
  <si>
    <t>Sports and Recreational Equipment and Supplies and Accessories</t>
  </si>
  <si>
    <t>49000000XXX</t>
  </si>
  <si>
    <t>Field sports equipment</t>
  </si>
  <si>
    <t>49161500XXX</t>
  </si>
  <si>
    <t>Track sports equipment</t>
  </si>
  <si>
    <t>49161700XXX</t>
  </si>
  <si>
    <t>Sport accessories</t>
  </si>
  <si>
    <t>49221500XXX</t>
  </si>
  <si>
    <t>Land, Water and Environmental Rehabilitation</t>
  </si>
  <si>
    <t>Land rehabilitation services</t>
  </si>
  <si>
    <t>77111603XXX</t>
  </si>
  <si>
    <t>Polluted soil treatment or rehabilitation</t>
  </si>
  <si>
    <t>77121603XXX</t>
  </si>
  <si>
    <t>Groundwater pollution treatment or rehabilitation</t>
  </si>
  <si>
    <t>77121709XXX</t>
  </si>
  <si>
    <t>Forest arid land rehabilitation</t>
  </si>
  <si>
    <t>70151803XXX</t>
  </si>
  <si>
    <t>Environmental decontamination services</t>
  </si>
  <si>
    <t>77111602XXX</t>
  </si>
  <si>
    <t>Land reclamation</t>
  </si>
  <si>
    <t>70131703XXX</t>
  </si>
  <si>
    <t>Environmental rehabilitation</t>
  </si>
  <si>
    <t>77111600j20</t>
  </si>
  <si>
    <t>Minesite Environmental rehabilitation</t>
  </si>
  <si>
    <t>77111602j20</t>
  </si>
  <si>
    <t>Minesite Environmental decontamination services</t>
  </si>
  <si>
    <t>Landscape protection services</t>
  </si>
  <si>
    <t>77111501XXX</t>
  </si>
  <si>
    <t>Surface water pollution rehabilitation services</t>
  </si>
  <si>
    <t>77121702XXX</t>
  </si>
  <si>
    <t>Oil spillage rehabilitation services</t>
  </si>
  <si>
    <t>77131503XXX</t>
  </si>
  <si>
    <t>Environmental Laboratory Services</t>
  </si>
  <si>
    <t>Environmental laboratory services</t>
  </si>
  <si>
    <t>77140000XXX</t>
  </si>
  <si>
    <t>Other Pollution</t>
  </si>
  <si>
    <t>Pollution tracking and monitoring and rehabilitation</t>
  </si>
  <si>
    <t>77120000XXX</t>
  </si>
  <si>
    <t>Air pollution protection services</t>
  </si>
  <si>
    <t>77121503XXX</t>
  </si>
  <si>
    <t>Agriculture, forestry and garden handtools</t>
  </si>
  <si>
    <t>27112000j04</t>
  </si>
  <si>
    <t>Backburn Agriculture, forestry and garden handtools</t>
  </si>
  <si>
    <t>92101603j04</t>
  </si>
  <si>
    <t>Backburn Fire prevention services</t>
  </si>
  <si>
    <t>Hazardous material decontamination</t>
  </si>
  <si>
    <t>76101600XXX</t>
  </si>
  <si>
    <t>Hazardous waste fee</t>
  </si>
  <si>
    <t>76122404XXX</t>
  </si>
  <si>
    <t>Pest and Environment</t>
  </si>
  <si>
    <t>Pest control</t>
  </si>
  <si>
    <t>72102100j11</t>
  </si>
  <si>
    <t>Environmental Pest control</t>
  </si>
  <si>
    <t>Non-chemical biological pest control solution</t>
  </si>
  <si>
    <t>10191520j11</t>
  </si>
  <si>
    <t>Environmental Non-chemical biological pest control solution</t>
  </si>
  <si>
    <t>Pesticides or pest repellents</t>
  </si>
  <si>
    <t>10191500j11</t>
  </si>
  <si>
    <t>Environmental Pesticides or pest repellents</t>
  </si>
  <si>
    <t>Forest pest control</t>
  </si>
  <si>
    <t>70151502XXX</t>
  </si>
  <si>
    <t>Roadside and Site Access Vegetation Control</t>
  </si>
  <si>
    <t>Weed control services</t>
  </si>
  <si>
    <t>70141603j31</t>
  </si>
  <si>
    <t>Roadside and Site Access Weed control services</t>
  </si>
  <si>
    <t>70111503j31</t>
  </si>
  <si>
    <t>Roadside and Site Access Tree trimming services</t>
  </si>
  <si>
    <t>Livestock and Animal Purchases</t>
  </si>
  <si>
    <t>Livestock</t>
  </si>
  <si>
    <t>10101500XXX</t>
  </si>
  <si>
    <t>Live animals</t>
  </si>
  <si>
    <t>10100000XXX</t>
  </si>
  <si>
    <t>Fish ranches</t>
  </si>
  <si>
    <t>70101804XXX</t>
  </si>
  <si>
    <t>Dogs</t>
  </si>
  <si>
    <t>10101502XXX</t>
  </si>
  <si>
    <t>Horses</t>
  </si>
  <si>
    <t>10101506XXX</t>
  </si>
  <si>
    <t>Feed and Animal Food</t>
  </si>
  <si>
    <t>Livestock feed</t>
  </si>
  <si>
    <t>10121500XXX</t>
  </si>
  <si>
    <t>Dog and cat food</t>
  </si>
  <si>
    <t>10121800XXX</t>
  </si>
  <si>
    <t>Fish food</t>
  </si>
  <si>
    <t>10121700XXX</t>
  </si>
  <si>
    <t>Livestock Pest Control</t>
  </si>
  <si>
    <t>72102100j19</t>
  </si>
  <si>
    <t>Livestock Pest control</t>
  </si>
  <si>
    <t>10191520j19</t>
  </si>
  <si>
    <t>Livestock Non-chemical biological pest control solution</t>
  </si>
  <si>
    <t>10191500j19</t>
  </si>
  <si>
    <t>Livestock Pesticides or pest repellents</t>
  </si>
  <si>
    <t>Animal Control</t>
  </si>
  <si>
    <t>Animal control and welfare services</t>
  </si>
  <si>
    <t>70123000XXX</t>
  </si>
  <si>
    <t>Animal control traps</t>
  </si>
  <si>
    <t>10191701XXX</t>
  </si>
  <si>
    <t>Veterinary and Disease</t>
  </si>
  <si>
    <t>Veterinary administration</t>
  </si>
  <si>
    <t>70122007XXX</t>
  </si>
  <si>
    <t>Animal disease control</t>
  </si>
  <si>
    <t>70122002XXX</t>
  </si>
  <si>
    <t>Other Livestock Expenses</t>
  </si>
  <si>
    <t>Livestock management</t>
  </si>
  <si>
    <t>70121700XXX</t>
  </si>
  <si>
    <t>Poultry and livestock equipment</t>
  </si>
  <si>
    <t>21101900XXX</t>
  </si>
  <si>
    <t>Road transport of livestock or live animals</t>
  </si>
  <si>
    <t>78101810XXX</t>
  </si>
  <si>
    <t>Livestock rail transport</t>
  </si>
  <si>
    <t>78101603XXX</t>
  </si>
  <si>
    <t>Livestock stables</t>
  </si>
  <si>
    <t>10131506XXX</t>
  </si>
  <si>
    <t>Dairying</t>
  </si>
  <si>
    <t>70121500XXX</t>
  </si>
  <si>
    <t>Saddlery</t>
  </si>
  <si>
    <t>10141500XXX</t>
  </si>
  <si>
    <t>Correctional Facility</t>
  </si>
  <si>
    <t>Inmate Manufacturing</t>
  </si>
  <si>
    <t>Raw materials</t>
  </si>
  <si>
    <t>14101500j18</t>
  </si>
  <si>
    <t>Inmate Manufacturing Raw materials</t>
  </si>
  <si>
    <t>60106107j17</t>
  </si>
  <si>
    <t>Inmate Manufacturing teaching aids or materials</t>
  </si>
  <si>
    <t>Handicraft tools or materials or equipment for the physically challenged</t>
  </si>
  <si>
    <t>42212109j18</t>
  </si>
  <si>
    <t>Inmate Manufacturing Handicraft tools or materials or equipment for the physically challenged</t>
  </si>
  <si>
    <t>Inmate Consumables</t>
  </si>
  <si>
    <t>Personal care products</t>
  </si>
  <si>
    <t>53130000j17</t>
  </si>
  <si>
    <t>Inmate Personal care products</t>
  </si>
  <si>
    <t>Inmate Recreation and Development</t>
  </si>
  <si>
    <t>49000000j17</t>
  </si>
  <si>
    <t>Inmate Sports and Recreational Equipment and Supplies and Accessories</t>
  </si>
  <si>
    <t>Games</t>
  </si>
  <si>
    <t>60141100j17</t>
  </si>
  <si>
    <t>Inmate Games</t>
  </si>
  <si>
    <t>60102300j17</t>
  </si>
  <si>
    <t>Inmate Reading books and resources</t>
  </si>
  <si>
    <t>Marine and Services</t>
  </si>
  <si>
    <t>Marine Craft</t>
  </si>
  <si>
    <t>Commercial marine craft</t>
  </si>
  <si>
    <t>25111500XXX</t>
  </si>
  <si>
    <t>Safety and rescue water craft</t>
  </si>
  <si>
    <t>25111600XXX</t>
  </si>
  <si>
    <t>Tug boats</t>
  </si>
  <si>
    <t>25111506XXX</t>
  </si>
  <si>
    <t>Row boat</t>
  </si>
  <si>
    <t>25111527XXX</t>
  </si>
  <si>
    <t>25111500j30</t>
  </si>
  <si>
    <t>Repairs and Maintenance Commercial marine craft</t>
  </si>
  <si>
    <t>Marine Equipment</t>
  </si>
  <si>
    <t>Marine craft systems and subassemblies</t>
  </si>
  <si>
    <t>25111900XXX</t>
  </si>
  <si>
    <t>Marine craft communications systems</t>
  </si>
  <si>
    <t>25111901XXX</t>
  </si>
  <si>
    <t>Exterior ship or boat lighting</t>
  </si>
  <si>
    <t>25172904XXX</t>
  </si>
  <si>
    <t>Water safety</t>
  </si>
  <si>
    <t>46161600j12</t>
  </si>
  <si>
    <t>Equipment Water safety</t>
  </si>
  <si>
    <t>Outsourced Ferry Services</t>
  </si>
  <si>
    <t>Passenger marine transportation</t>
  </si>
  <si>
    <t>78111700j23</t>
  </si>
  <si>
    <t>Outsourced Passenger marine transportation</t>
  </si>
  <si>
    <t>Marine craft rental or leasing service</t>
  </si>
  <si>
    <t>78111704XXX</t>
  </si>
  <si>
    <t>Other Marine Services</t>
  </si>
  <si>
    <t>Marine operation and inspection services</t>
  </si>
  <si>
    <t>81103000XXX</t>
  </si>
  <si>
    <t>Marine cargo transport</t>
  </si>
  <si>
    <t>78101700XXX</t>
  </si>
  <si>
    <t>Vessel docking services</t>
  </si>
  <si>
    <t>78141802XXX</t>
  </si>
  <si>
    <t>In water survey</t>
  </si>
  <si>
    <t>81103002XXX</t>
  </si>
  <si>
    <t>Security boat service</t>
  </si>
  <si>
    <t>92121901XXX</t>
  </si>
  <si>
    <t>Tugboat services</t>
  </si>
  <si>
    <t>78141701XXX</t>
  </si>
  <si>
    <t>Yachting or boating school services</t>
  </si>
  <si>
    <t>86131703XXX</t>
  </si>
  <si>
    <t>Mining and Quarries</t>
  </si>
  <si>
    <t>Open pit mining services</t>
  </si>
  <si>
    <t>71101702XXX</t>
  </si>
  <si>
    <t>Mining engineering</t>
  </si>
  <si>
    <t>81102000XXX</t>
  </si>
  <si>
    <t>Mine drilling blasting and construction services</t>
  </si>
  <si>
    <t>71101600XXX</t>
  </si>
  <si>
    <t>Mine machinery rental or leasing service</t>
  </si>
  <si>
    <t>71101710XXX</t>
  </si>
  <si>
    <t>Mine exploration</t>
  </si>
  <si>
    <t>71101500XXX</t>
  </si>
  <si>
    <t>Mining and quarrying machinery and equipment</t>
  </si>
  <si>
    <t>20100000j27</t>
  </si>
  <si>
    <t>Purchase Mining and quarrying machinery and equipment</t>
  </si>
  <si>
    <t>Police</t>
  </si>
  <si>
    <t>Defense and Law Enforcement and Security and Safety Equipment and Supplies</t>
  </si>
  <si>
    <t>46000000XXX</t>
  </si>
  <si>
    <t>Traffic control</t>
  </si>
  <si>
    <t>46161500j26</t>
  </si>
  <si>
    <t>Police Equipment Traffic control</t>
  </si>
  <si>
    <t>Rescue equipment and accessories</t>
  </si>
  <si>
    <t>46161700j25</t>
  </si>
  <si>
    <t>Police Rescue equipment and accessories</t>
  </si>
  <si>
    <t>Surveillance and detection equipment</t>
  </si>
  <si>
    <t>46171600j25</t>
  </si>
  <si>
    <t>Police Surveillance and detection equipment</t>
  </si>
  <si>
    <t>Personal safety devices or weapons</t>
  </si>
  <si>
    <t>46182500j25</t>
  </si>
  <si>
    <t>Police Personal safety devices or weapons</t>
  </si>
  <si>
    <t>Radar speed gun</t>
  </si>
  <si>
    <t>49211810XXX</t>
  </si>
  <si>
    <t>Law Enforcement Specific Expenses</t>
  </si>
  <si>
    <t>Police services</t>
  </si>
  <si>
    <t>92101500j14</t>
  </si>
  <si>
    <t>Expenses Police services</t>
  </si>
  <si>
    <t>Toxicology test kits or supplies</t>
  </si>
  <si>
    <t>41116146j25</t>
  </si>
  <si>
    <t>Police Toxicology test kits or supplies</t>
  </si>
  <si>
    <t>Clinical forensics equipment and supplies</t>
  </si>
  <si>
    <t>42261900j25</t>
  </si>
  <si>
    <t>Police Clinical forensics equipment and supplies</t>
  </si>
  <si>
    <t>Workwear and Uniform Related</t>
  </si>
  <si>
    <t>Uniforms</t>
  </si>
  <si>
    <t>53102700XXX</t>
  </si>
  <si>
    <t>Police uniforms</t>
  </si>
  <si>
    <t>53102703XXX</t>
  </si>
  <si>
    <t>School uniforms</t>
  </si>
  <si>
    <t>53102705XXX</t>
  </si>
  <si>
    <t>Security uniforms</t>
  </si>
  <si>
    <t>53102706XXX</t>
  </si>
  <si>
    <t>Doctors coat</t>
  </si>
  <si>
    <t>53102707XXX</t>
  </si>
  <si>
    <t>Nurses uniforms</t>
  </si>
  <si>
    <t>53102708XXX</t>
  </si>
  <si>
    <t>Ambulance officers uniforms</t>
  </si>
  <si>
    <t>53102709XXX</t>
  </si>
  <si>
    <t>Paramedic uniforms</t>
  </si>
  <si>
    <t>53102712XXX</t>
  </si>
  <si>
    <t>Judicial robe</t>
  </si>
  <si>
    <t>53102714XXX</t>
  </si>
  <si>
    <t>Prison officer uniform</t>
  </si>
  <si>
    <t>53102715XXX</t>
  </si>
  <si>
    <t>Prisoner uniform</t>
  </si>
  <si>
    <t>53102716XXX</t>
  </si>
  <si>
    <t>Patient clothing</t>
  </si>
  <si>
    <t>42131500XXX</t>
  </si>
  <si>
    <t>Specialist Workwear</t>
  </si>
  <si>
    <t>Clothing</t>
  </si>
  <si>
    <t>53100000j33</t>
  </si>
  <si>
    <t>Specialist Clothing</t>
  </si>
  <si>
    <t>Firefighter uniform</t>
  </si>
  <si>
    <t>53102718XXX</t>
  </si>
  <si>
    <t>Institutional food preparation or service attire</t>
  </si>
  <si>
    <t>53102704XXX</t>
  </si>
  <si>
    <t>Bullet proof vests</t>
  </si>
  <si>
    <t>46181502XXX</t>
  </si>
  <si>
    <t>Mining headlamp</t>
  </si>
  <si>
    <t>46181552XXX</t>
  </si>
  <si>
    <t>Heat resistant clothing</t>
  </si>
  <si>
    <t>46181518XXX</t>
  </si>
  <si>
    <t>Wetsuits</t>
  </si>
  <si>
    <t>49141506XXX</t>
  </si>
  <si>
    <t>Safety Workwear</t>
  </si>
  <si>
    <t>Safety apparel</t>
  </si>
  <si>
    <t>46181500XXX</t>
  </si>
  <si>
    <t>Safety footwear</t>
  </si>
  <si>
    <t>46181600XXX</t>
  </si>
  <si>
    <t>Safety vests</t>
  </si>
  <si>
    <t>46181507XXX</t>
  </si>
  <si>
    <t>Safety sleeves</t>
  </si>
  <si>
    <t>46181516XXX</t>
  </si>
  <si>
    <t>Safety helmets</t>
  </si>
  <si>
    <t>46181704XXX</t>
  </si>
  <si>
    <t>Safety glasses</t>
  </si>
  <si>
    <t>46181802XXX</t>
  </si>
  <si>
    <t>Hazardous material protective apparel</t>
  </si>
  <si>
    <t>46181509XXX</t>
  </si>
  <si>
    <t>Weapons and Related</t>
  </si>
  <si>
    <t>46101500XXX</t>
  </si>
  <si>
    <t>Police or security shotguns</t>
  </si>
  <si>
    <t>46101502XXX</t>
  </si>
  <si>
    <t>Handguns</t>
  </si>
  <si>
    <t>46101504XXX</t>
  </si>
  <si>
    <t>Sporting rifles</t>
  </si>
  <si>
    <t>49131605XXX</t>
  </si>
  <si>
    <t>Gun cases</t>
  </si>
  <si>
    <t>46101801XXX</t>
  </si>
  <si>
    <t>Special weapons and tactics SWAT or riot teams</t>
  </si>
  <si>
    <t>92101502XXX</t>
  </si>
  <si>
    <t>Ammunition</t>
  </si>
  <si>
    <t>46101600XXX</t>
  </si>
  <si>
    <t>Parts of guns or pistols</t>
  </si>
  <si>
    <t>46101506XXX</t>
  </si>
  <si>
    <t>Weapon lubricating oils</t>
  </si>
  <si>
    <t>15121522XXX</t>
  </si>
  <si>
    <t>46101506j22</t>
  </si>
  <si>
    <t>Other Services Parts of guns or pistols</t>
  </si>
  <si>
    <t>Scientific Equipment</t>
  </si>
  <si>
    <t>Laboratory and scientific equipment</t>
  </si>
  <si>
    <t>41100000XXX</t>
  </si>
  <si>
    <t>Animal laboratory equipment and accessories</t>
  </si>
  <si>
    <t>41102600XXX</t>
  </si>
  <si>
    <t>Laboratory botanical equipment and accessories</t>
  </si>
  <si>
    <t>41106700XXX</t>
  </si>
  <si>
    <t>Clinical laboratory instruments</t>
  </si>
  <si>
    <t>41151600XXX</t>
  </si>
  <si>
    <t>Security Imaging</t>
  </si>
  <si>
    <t>Full body scanner</t>
  </si>
  <si>
    <t>46171643XXX</t>
  </si>
  <si>
    <t>X ray baggage inspection system</t>
  </si>
  <si>
    <t>46171624XXX</t>
  </si>
  <si>
    <t>Security metal detector</t>
  </si>
  <si>
    <t>46171633XXX</t>
  </si>
  <si>
    <t>Other Scientific Services</t>
  </si>
  <si>
    <t>Engineering and Research and Technology Based Services</t>
  </si>
  <si>
    <t>81000000XXX</t>
  </si>
  <si>
    <t>Earth science services</t>
  </si>
  <si>
    <t>81150000XXX</t>
  </si>
  <si>
    <t>Biological science services</t>
  </si>
  <si>
    <t>81170000XXX</t>
  </si>
  <si>
    <t>Agricultural science services</t>
  </si>
  <si>
    <t>81171800XXX</t>
  </si>
  <si>
    <t>Veterinary laboratory technology</t>
  </si>
  <si>
    <t>70122008XXX</t>
  </si>
  <si>
    <t>Agency Specific Consumables, Equipment and Expenses</t>
  </si>
  <si>
    <t>Fire Fighting</t>
  </si>
  <si>
    <t>46191600XXX</t>
  </si>
  <si>
    <t>Fire hoses or nozzles</t>
  </si>
  <si>
    <t>46191603XXX</t>
  </si>
  <si>
    <t>Firefighting standpipe</t>
  </si>
  <si>
    <t>46191615XXX</t>
  </si>
  <si>
    <t>Fire fighting water tank truck</t>
  </si>
  <si>
    <t>25101705XXX</t>
  </si>
  <si>
    <t>Helicopter fire extinguishing water tank</t>
  </si>
  <si>
    <t>46191616XXX</t>
  </si>
  <si>
    <t>Fire retardant apparel</t>
  </si>
  <si>
    <t>46181508XXX</t>
  </si>
  <si>
    <t>46181704j16</t>
  </si>
  <si>
    <t>Fire and Rescue Safety helmets</t>
  </si>
  <si>
    <t>Flame retardants</t>
  </si>
  <si>
    <t>12162100XXX</t>
  </si>
  <si>
    <t>Camping and outdoor equipment and accessories</t>
  </si>
  <si>
    <t>49120000j16</t>
  </si>
  <si>
    <t>Fire and Rescue Camping and outdoor equipment and accessories</t>
  </si>
  <si>
    <t>27112000j16</t>
  </si>
  <si>
    <t>Fire and Rescue Agriculture, forestry and garden handtools</t>
  </si>
  <si>
    <t>Thermal imager</t>
  </si>
  <si>
    <t>41115325j16</t>
  </si>
  <si>
    <t>Fire and Rescue Thermal imager</t>
  </si>
  <si>
    <t>Fire breathing apparatus</t>
  </si>
  <si>
    <t>46191607XXX</t>
  </si>
  <si>
    <t>Respiration air supplying self contained breathing apparatus or accessories</t>
  </si>
  <si>
    <t>46182004XXX</t>
  </si>
  <si>
    <t>Specialised Safety Equipment</t>
  </si>
  <si>
    <t>46182500XXX</t>
  </si>
  <si>
    <t>46161700XXX</t>
  </si>
  <si>
    <t>Hydraulic rescue equipment set</t>
  </si>
  <si>
    <t>46161705XXX</t>
  </si>
  <si>
    <t>Confined space rescue equipment</t>
  </si>
  <si>
    <t>46161715XXX</t>
  </si>
  <si>
    <t>Emergency rescue equipment</t>
  </si>
  <si>
    <t>46161716XXX</t>
  </si>
  <si>
    <t>Life vests or preservers</t>
  </si>
  <si>
    <t>46161604XXX</t>
  </si>
  <si>
    <t>Sport safety equipment other than headgear</t>
  </si>
  <si>
    <t>49221503XXX</t>
  </si>
  <si>
    <t>Safety harness winders</t>
  </si>
  <si>
    <t>46182303XXX</t>
  </si>
  <si>
    <t>Safety harnesses or belts</t>
  </si>
  <si>
    <t>46182306XXX</t>
  </si>
  <si>
    <t>Safety rope ladders and wire rope ladders</t>
  </si>
  <si>
    <t>46182309XXX</t>
  </si>
  <si>
    <t>Safety sling</t>
  </si>
  <si>
    <t>46182314XXX</t>
  </si>
  <si>
    <t>Electrical safety devices and accessories</t>
  </si>
  <si>
    <t>39121900XXX</t>
  </si>
  <si>
    <t>Laboratory safety furnaces</t>
  </si>
  <si>
    <t>41104609XXX</t>
  </si>
  <si>
    <t>Fall protection and rescue equipment</t>
  </si>
  <si>
    <t>46182300XXX</t>
  </si>
  <si>
    <t>Chemical spill safety kit</t>
  </si>
  <si>
    <t>46182407XXX</t>
  </si>
  <si>
    <t>Breathing apparatus accessories or supplies</t>
  </si>
  <si>
    <t>42272223XXX</t>
  </si>
  <si>
    <t>Laundry</t>
  </si>
  <si>
    <t>Laundry services</t>
  </si>
  <si>
    <t>91111502XXX</t>
  </si>
  <si>
    <t>Washing and drying equipment</t>
  </si>
  <si>
    <t>47111500XXX</t>
  </si>
  <si>
    <t>Domestic laundry appliances and supplies</t>
  </si>
  <si>
    <t>52141600XXX</t>
  </si>
  <si>
    <t>Laundry products</t>
  </si>
  <si>
    <t>47131811XXX</t>
  </si>
  <si>
    <t>News, Magazine, Library Subscriptions</t>
  </si>
  <si>
    <t>Periodicals</t>
  </si>
  <si>
    <t>55101519XXX</t>
  </si>
  <si>
    <t>Reference books</t>
  </si>
  <si>
    <t>55101524XXX</t>
  </si>
  <si>
    <t>60102300XXX</t>
  </si>
  <si>
    <t>Office Relocation</t>
  </si>
  <si>
    <t>Relocation services</t>
  </si>
  <si>
    <t>78101804XXX</t>
  </si>
  <si>
    <t>Other Equipment and Consumables</t>
  </si>
  <si>
    <t>Tools and General Machinery</t>
  </si>
  <si>
    <t>27000000j21</t>
  </si>
  <si>
    <t>Non FM Tools and General Machinery</t>
  </si>
  <si>
    <t>Electrical equipment and components and supplies</t>
  </si>
  <si>
    <t>39120000XXX</t>
  </si>
  <si>
    <t>Service Industry Machinery and Equipment and Supplies</t>
  </si>
  <si>
    <t>48000000XXX</t>
  </si>
  <si>
    <t>Non FM Utilities</t>
  </si>
  <si>
    <t>Non FM Electricity</t>
  </si>
  <si>
    <t>83101803j21</t>
  </si>
  <si>
    <t>Non FM Supply of three phase electricity</t>
  </si>
  <si>
    <t>83101804j21</t>
  </si>
  <si>
    <t>Non FM Electric power transmission services</t>
  </si>
  <si>
    <t>83101805j21</t>
  </si>
  <si>
    <t>Non FM Industrial electric power distribution</t>
  </si>
  <si>
    <t>83101806j21</t>
  </si>
  <si>
    <t>Non FM Rural electrical power distribution</t>
  </si>
  <si>
    <t>83101807j21</t>
  </si>
  <si>
    <t>Non FM Municipal electric power distribution</t>
  </si>
  <si>
    <t>83101808j21</t>
  </si>
  <si>
    <t>Non FM Power quality monitoring</t>
  </si>
  <si>
    <t>Oil and Gas Supply</t>
  </si>
  <si>
    <t>83101601j21</t>
  </si>
  <si>
    <t>Non FM Supply of natural gas</t>
  </si>
  <si>
    <t>83101602j21</t>
  </si>
  <si>
    <t>Non FM Supply of fuel oil</t>
  </si>
  <si>
    <t>83101603j21</t>
  </si>
  <si>
    <t>Non FM Oil pipeline services</t>
  </si>
  <si>
    <t>83101604j21</t>
  </si>
  <si>
    <t>Non FM Gas pipeline services</t>
  </si>
  <si>
    <t>83101605j21</t>
  </si>
  <si>
    <t>Non FM Gas facility charge</t>
  </si>
  <si>
    <t>72101519j21</t>
  </si>
  <si>
    <t>Non FM Gas fitting installation service</t>
  </si>
  <si>
    <t>Water and Sewerage Supply</t>
  </si>
  <si>
    <t>83101501j21</t>
  </si>
  <si>
    <t>Non FM Supply of water</t>
  </si>
  <si>
    <t>83101502j21</t>
  </si>
  <si>
    <t>Non FM Water resource management</t>
  </si>
  <si>
    <t>83101503j21</t>
  </si>
  <si>
    <t>Non FM Water quality control management</t>
  </si>
  <si>
    <t>83101504j21</t>
  </si>
  <si>
    <t>Non FM Water distribution management</t>
  </si>
  <si>
    <t>83101507j21</t>
  </si>
  <si>
    <t>Non FM Desalination services</t>
  </si>
  <si>
    <t>Non FM or Construction Plant and Equipment</t>
  </si>
  <si>
    <t>Plant and Equipment Purchases or Disposals</t>
  </si>
  <si>
    <t>Industrial process machinery and equipment and supplies</t>
  </si>
  <si>
    <t>23150000XXX</t>
  </si>
  <si>
    <t>Material handling machinery and equipment</t>
  </si>
  <si>
    <t>24100000XXX</t>
  </si>
  <si>
    <t>Plant and Equipment Parts, Repairs and Maintenance</t>
  </si>
  <si>
    <t>Machine installation and maintenance and repair services</t>
  </si>
  <si>
    <t>72151800XXX</t>
  </si>
  <si>
    <t>Heavy equipment maintenance and repair service</t>
  </si>
  <si>
    <t>72154501XXX</t>
  </si>
  <si>
    <t>Manufacturing equipment maintenance and repair services</t>
  </si>
  <si>
    <t>73152100XXX</t>
  </si>
  <si>
    <t>Engineering equipment maintenance services</t>
  </si>
  <si>
    <t>73152103XXX</t>
  </si>
  <si>
    <t>Packaging equipment maintenance and repair service</t>
  </si>
  <si>
    <t>73152104XXX</t>
  </si>
  <si>
    <t>Electrical equipment maintenance and repair service</t>
  </si>
  <si>
    <t>73152108XXX</t>
  </si>
  <si>
    <t>Dry Plant and Equipment Lease or Rental</t>
  </si>
  <si>
    <t>23150000g11</t>
  </si>
  <si>
    <t>Dry Hire Industrial process machinery and equipment and supplies</t>
  </si>
  <si>
    <t>24100000g11</t>
  </si>
  <si>
    <t>Dry Hire Material handling machinery and equipment</t>
  </si>
  <si>
    <t>48000000g11</t>
  </si>
  <si>
    <t>Dry Hire Service Industry Machinery and Equipment and Supplies</t>
  </si>
  <si>
    <t>Wet Plant and Equipment Lease or Rental</t>
  </si>
  <si>
    <t>23150000g12</t>
  </si>
  <si>
    <t>Wet Hire Industrial process machinery and equipment and supplies</t>
  </si>
  <si>
    <t>24100000g12</t>
  </si>
  <si>
    <t>Wet Hire Material handling machinery and equipment</t>
  </si>
  <si>
    <t>48000000g12</t>
  </si>
  <si>
    <t>Wet Hire Service Industry Machinery and Equipment and Supplies</t>
  </si>
  <si>
    <t>Other Plant and Equipment Services</t>
  </si>
  <si>
    <t>23150000j22</t>
  </si>
  <si>
    <t>Other Services Industrial process machinery and equipment and supplies</t>
  </si>
  <si>
    <t>24100000j22</t>
  </si>
  <si>
    <t>Other Services Material handling machinery and equipment</t>
  </si>
  <si>
    <t>48000000j22</t>
  </si>
  <si>
    <t>Other Services Service Industry Machinery and Equipment and Supplies</t>
  </si>
  <si>
    <t>Traffic, Road and systems</t>
  </si>
  <si>
    <t>46161500XXX</t>
  </si>
  <si>
    <t>Traffic Control Equipment</t>
  </si>
  <si>
    <t>Traffic signals</t>
  </si>
  <si>
    <t>46161504XXX</t>
  </si>
  <si>
    <t>Traffic intensity testing equipment</t>
  </si>
  <si>
    <t>41113720XXX</t>
  </si>
  <si>
    <t>Traffic lane tape</t>
  </si>
  <si>
    <t>46161519XXX</t>
  </si>
  <si>
    <t>46161524XXX</t>
  </si>
  <si>
    <t>Traffic flow sensor</t>
  </si>
  <si>
    <t>46161527XXX</t>
  </si>
  <si>
    <t>Retracting or moveable traffic bollard</t>
  </si>
  <si>
    <t>46161532XXX</t>
  </si>
  <si>
    <t>46161536XXX</t>
  </si>
  <si>
    <t>Traffic signs</t>
  </si>
  <si>
    <t>55121710XXX</t>
  </si>
  <si>
    <t>Roads, Bridges, Tunnels Repairs and Maintenance</t>
  </si>
  <si>
    <t>Highway and road sign or guardrail construction and repair service</t>
  </si>
  <si>
    <t>72141002j30</t>
  </si>
  <si>
    <t>Repairs and Maintenance Highway and road sign or guardrail construction and repair service</t>
  </si>
  <si>
    <t>Highway and road resurfacing service</t>
  </si>
  <si>
    <t>72141104j30</t>
  </si>
  <si>
    <t>Repairs and Maintenance Highway and road resurfacing service</t>
  </si>
  <si>
    <t>Sidewalk construction and repair service</t>
  </si>
  <si>
    <t>72141105j30</t>
  </si>
  <si>
    <t>Repairs and Maintenance Sidewalk construction and repair service</t>
  </si>
  <si>
    <t>95121625j30</t>
  </si>
  <si>
    <t>Repairs and Maintenance Road bridge</t>
  </si>
  <si>
    <t>72141108j30</t>
  </si>
  <si>
    <t>Repairs and Maintenance Tunnel construction and repair service</t>
  </si>
  <si>
    <t>77131601g08</t>
  </si>
  <si>
    <t>Road and Rail Noise control services</t>
  </si>
  <si>
    <t>Vehicle Inspection and Towing</t>
  </si>
  <si>
    <t>Vehicle inspection service</t>
  </si>
  <si>
    <t>78181505XXX</t>
  </si>
  <si>
    <t>Vehicle testing and measuring equipment</t>
  </si>
  <si>
    <t>25191800XXX</t>
  </si>
  <si>
    <t>Automotive vehicle inspection system</t>
  </si>
  <si>
    <t>25191838XXX</t>
  </si>
  <si>
    <t>Towing service for commercial and private vehicles</t>
  </si>
  <si>
    <t>78141505XXX</t>
  </si>
  <si>
    <t>Roads and Traffic Licencing and Specialisations</t>
  </si>
  <si>
    <t>License or registration fee</t>
  </si>
  <si>
    <t>93151517j01</t>
  </si>
  <si>
    <t>Administration License or registration fee</t>
  </si>
  <si>
    <t>License plate</t>
  </si>
  <si>
    <t>25172610XXX</t>
  </si>
  <si>
    <t>Vehicle parking permit</t>
  </si>
  <si>
    <t>46171701XXX</t>
  </si>
  <si>
    <t>Abandoned vehicle recovery and disposal service</t>
  </si>
  <si>
    <t>76121506XXX</t>
  </si>
  <si>
    <t>Vehicle transport services</t>
  </si>
  <si>
    <t>78101604XXX</t>
  </si>
  <si>
    <t>Ticketing Services</t>
  </si>
  <si>
    <t>Ticket dispensing machines</t>
  </si>
  <si>
    <t>48111301XXX</t>
  </si>
  <si>
    <t>Automatic ticket checking and collecting machine</t>
  </si>
  <si>
    <t>48111304XXX</t>
  </si>
  <si>
    <t>Passenger ticket verification service</t>
  </si>
  <si>
    <t>90121603XXX</t>
  </si>
  <si>
    <t>Ticket office</t>
  </si>
  <si>
    <t>95121514XXX</t>
  </si>
  <si>
    <t>Tickets or ticket rolls</t>
  </si>
  <si>
    <t>14111801XXX</t>
  </si>
  <si>
    <t>Diesel fuel</t>
  </si>
  <si>
    <t>15101505j06</t>
  </si>
  <si>
    <t>Bulk Diesel fuel</t>
  </si>
  <si>
    <t>15101506j06</t>
  </si>
  <si>
    <t>Bulk Gasoline or Petrol</t>
  </si>
  <si>
    <t>Marine fuel</t>
  </si>
  <si>
    <t>15101509j06</t>
  </si>
  <si>
    <t>Bulk Marine fuel</t>
  </si>
  <si>
    <t>Liquified petroleum gas</t>
  </si>
  <si>
    <t>15111510j06</t>
  </si>
  <si>
    <t>Bulk Liquified petroleum gas</t>
  </si>
  <si>
    <t>Fuel pumps</t>
  </si>
  <si>
    <t>40151532j06</t>
  </si>
  <si>
    <t>Bulk Fuel pumps</t>
  </si>
  <si>
    <t>Vehicle fueling service</t>
  </si>
  <si>
    <t>78181701j06</t>
  </si>
  <si>
    <t>Bulk Vehicle fueling service</t>
  </si>
  <si>
    <t>Outsourced Bus and Coach Services</t>
  </si>
  <si>
    <t>Chartered bus services</t>
  </si>
  <si>
    <t>78111803XXX</t>
  </si>
  <si>
    <t>Specialized accommodation services</t>
  </si>
  <si>
    <t>90111900j35</t>
  </si>
  <si>
    <t>Transport Temporary Specialized accommodation services</t>
  </si>
  <si>
    <t>78141500j24</t>
  </si>
  <si>
    <t>Passenger Transport arranging services</t>
  </si>
  <si>
    <t>Bus Station Maintenance and Repair</t>
  </si>
  <si>
    <t>Bus station construction service</t>
  </si>
  <si>
    <t>72121412j30</t>
  </si>
  <si>
    <t>Repairs and Maintenance Bus station construction service</t>
  </si>
  <si>
    <t>Railway Infrastructure Repairs and Maintenance</t>
  </si>
  <si>
    <t>Railway tracks</t>
  </si>
  <si>
    <t>25121703j30</t>
  </si>
  <si>
    <t>Repairs and Maintenance Railway tracks</t>
  </si>
  <si>
    <t>Railway station</t>
  </si>
  <si>
    <t>95121606j30</t>
  </si>
  <si>
    <t>Repairs and Maintenance Railway station</t>
  </si>
  <si>
    <t>25121607j30</t>
  </si>
  <si>
    <t>Repairs and Maintenance Railway or tramway maintenance or service vehicle</t>
  </si>
  <si>
    <t>Light railway rail</t>
  </si>
  <si>
    <t>25121710j30</t>
  </si>
  <si>
    <t>Repairs and Maintenance Light railway rail</t>
  </si>
  <si>
    <t>Road and railroad construction materials</t>
  </si>
  <si>
    <t>30121700j30</t>
  </si>
  <si>
    <t>Repairs and Maintenance Road and railroad construction materials</t>
  </si>
  <si>
    <t>95121626j30</t>
  </si>
  <si>
    <t>Repairs and Maintenance Railway bridge</t>
  </si>
  <si>
    <t>Rolling Stock (Purchases, Materials, Equipment and Services)</t>
  </si>
  <si>
    <t>Railway and tramway cars</t>
  </si>
  <si>
    <t>25121600XXX</t>
  </si>
  <si>
    <t>Freight rail cars</t>
  </si>
  <si>
    <t>25121601XXX</t>
  </si>
  <si>
    <t>Tanker rail cars</t>
  </si>
  <si>
    <t>25121602XXX</t>
  </si>
  <si>
    <t>Passenger rail cars</t>
  </si>
  <si>
    <t>25121603XXX</t>
  </si>
  <si>
    <t>78181509XXX</t>
  </si>
  <si>
    <t>73161602XXX</t>
  </si>
  <si>
    <t>Train braking systems</t>
  </si>
  <si>
    <t>25171703XXX</t>
  </si>
  <si>
    <t>Train wheels</t>
  </si>
  <si>
    <t>25171902XXX</t>
  </si>
  <si>
    <t>Train suspension systems</t>
  </si>
  <si>
    <t>25172005XXX</t>
  </si>
  <si>
    <t>Train door and components</t>
  </si>
  <si>
    <t>25172206XXX</t>
  </si>
  <si>
    <t>Other Rail Services</t>
  </si>
  <si>
    <t>Supplier or vendor managed freight and rebilling</t>
  </si>
  <si>
    <t>78141504j28</t>
  </si>
  <si>
    <t>Rail Supplier or vendor managed freight and rebilling</t>
  </si>
  <si>
    <t>Transportation industry tariff comparison or freight audit services</t>
  </si>
  <si>
    <t>78141503j28</t>
  </si>
  <si>
    <t>Rail Transportation industry tariff comparison or freight audit services</t>
  </si>
  <si>
    <t>Transportation storage service</t>
  </si>
  <si>
    <t>78181702j28</t>
  </si>
  <si>
    <t>Rail Transportation storage service</t>
  </si>
  <si>
    <t>Transport vehicle cleaning</t>
  </si>
  <si>
    <t>76111800j28</t>
  </si>
  <si>
    <t>Rail Transport vehicle cleaning</t>
  </si>
  <si>
    <t>81102201j28</t>
  </si>
  <si>
    <t>Rail Traffic engineering</t>
  </si>
  <si>
    <t>46171622j21</t>
  </si>
  <si>
    <t>Non FM Closed circuit television CCTV system</t>
  </si>
  <si>
    <t>Railroad support equipment and systems</t>
  </si>
  <si>
    <t>25121700XXX</t>
  </si>
  <si>
    <t>Transportation related equipment and instruments</t>
  </si>
  <si>
    <t>41112800j28</t>
  </si>
  <si>
    <t>Rail Transportation related equipment and instruments</t>
  </si>
  <si>
    <t>Outsourced Management Rail Services</t>
  </si>
  <si>
    <t>Agreements</t>
  </si>
  <si>
    <t>64131500j36</t>
  </si>
  <si>
    <t>Rolling Stock Management Agreements</t>
  </si>
  <si>
    <t>Administrative fees or tax collection services</t>
  </si>
  <si>
    <t>93151510j37</t>
  </si>
  <si>
    <t>Rolling Stock Private Public Partnership Administrative fees or tax collection services</t>
  </si>
  <si>
    <t>Passenger railway transportation</t>
  </si>
  <si>
    <t>78111600j23</t>
  </si>
  <si>
    <t>Outsourced Passenger railway transportation</t>
  </si>
  <si>
    <t>78181509j23</t>
  </si>
  <si>
    <t>Outsourced Rail car inspection and maintenance service</t>
  </si>
  <si>
    <t>Marine and Waterway Infrastructure</t>
  </si>
  <si>
    <t>Marine Infrastructure Repairs and Maintenance</t>
  </si>
  <si>
    <t>Quay or wharf</t>
  </si>
  <si>
    <t>95121615j30</t>
  </si>
  <si>
    <t>Repairs and Maintenance Quay or wharf</t>
  </si>
  <si>
    <t>Ferry terminal building</t>
  </si>
  <si>
    <t>95121622j30</t>
  </si>
  <si>
    <t>Repairs and Maintenance Ferry terminal building</t>
  </si>
  <si>
    <t>Marina</t>
  </si>
  <si>
    <t>95121618j30</t>
  </si>
  <si>
    <t>Repairs and Maintenance Marina</t>
  </si>
  <si>
    <t>Seawall</t>
  </si>
  <si>
    <t>95121621j30</t>
  </si>
  <si>
    <t>Repairs and Maintenance Seawall</t>
  </si>
  <si>
    <t>Pumping station</t>
  </si>
  <si>
    <t>95121641j30</t>
  </si>
  <si>
    <t>Repairs and Maintenance Pumping station</t>
  </si>
  <si>
    <t>Irrigation and flood control waterworks</t>
  </si>
  <si>
    <t>95121810j30</t>
  </si>
  <si>
    <t>Repairs and Maintenance Irrigation and flood control waterworks</t>
  </si>
  <si>
    <t>Waterways Maintenance</t>
  </si>
  <si>
    <t>Inland waterways</t>
  </si>
  <si>
    <t>81102203j30</t>
  </si>
  <si>
    <t>Repairs and Maintenance Inland waterways</t>
  </si>
  <si>
    <t>Dredging service</t>
  </si>
  <si>
    <t>72141206XXX</t>
  </si>
  <si>
    <t>Passenger and Traffic Technology</t>
  </si>
  <si>
    <t>Autonomous Driving Vehicles</t>
  </si>
  <si>
    <t>Electrically powered vehicle</t>
  </si>
  <si>
    <t>25101509j32</t>
  </si>
  <si>
    <t>Self Driving Electrically powered vehicle</t>
  </si>
  <si>
    <t>Specialized and recreational vehicles</t>
  </si>
  <si>
    <t>25101900j32</t>
  </si>
  <si>
    <t>Self Driving Specialized and recreational vehicles</t>
  </si>
  <si>
    <t>Light rail vehicle transport LRV services</t>
  </si>
  <si>
    <t>78111601j32</t>
  </si>
  <si>
    <t>Self Driving Light rail vehicle transport LRV services</t>
  </si>
  <si>
    <t>Self-propelled railway or tramway coach, van, or truck</t>
  </si>
  <si>
    <t>25121606XXX</t>
  </si>
  <si>
    <t>Other Emerging Transport Modes and Services</t>
  </si>
  <si>
    <t>81102200j10</t>
  </si>
  <si>
    <t>Emerging Transportation engineering</t>
  </si>
  <si>
    <t>Passenger transport</t>
  </si>
  <si>
    <t>78110000j10</t>
  </si>
  <si>
    <t>Emerging Passenger transport</t>
  </si>
  <si>
    <t>Product and material transport vehicles</t>
  </si>
  <si>
    <t>25101600j10</t>
  </si>
  <si>
    <t>Emerging Product and material transport vehicles</t>
  </si>
  <si>
    <t>Intermodal passenger transport services</t>
  </si>
  <si>
    <t>78112000j10</t>
  </si>
  <si>
    <t>Emerging Intermodal passenger transport services</t>
  </si>
  <si>
    <t>Robotics</t>
  </si>
  <si>
    <t>23153200XXX</t>
  </si>
  <si>
    <t>Robot machines</t>
  </si>
  <si>
    <t>23101519XXX</t>
  </si>
  <si>
    <t>Surgical robotic equipment and accessories and related products</t>
  </si>
  <si>
    <t>42296200XXX</t>
  </si>
  <si>
    <t>Payment Systems</t>
  </si>
  <si>
    <t>Electronic fund transfer and payment products</t>
  </si>
  <si>
    <t>64101700XXX</t>
  </si>
  <si>
    <t>Other Intelligent Sensors and Systems</t>
  </si>
  <si>
    <t>Process control or packaged automation systems</t>
  </si>
  <si>
    <t>32152000j10</t>
  </si>
  <si>
    <t>Emerging Process control or packaged automation systems</t>
  </si>
  <si>
    <t>Indicating and recording instruments</t>
  </si>
  <si>
    <t>41111900j10</t>
  </si>
  <si>
    <t>Emerging Indicating and recording instruments</t>
  </si>
  <si>
    <t>Global positioning system GPS integrated circuit</t>
  </si>
  <si>
    <t>32101656XXX</t>
  </si>
  <si>
    <t>Marine location fixture</t>
  </si>
  <si>
    <t>39111904XXX</t>
  </si>
  <si>
    <t>Safety control devices</t>
  </si>
  <si>
    <t>32151800j10</t>
  </si>
  <si>
    <t>Emerging Safety control devices</t>
  </si>
  <si>
    <t>Digital Twin and Simulation Technology</t>
  </si>
  <si>
    <t>82141704XXX</t>
  </si>
  <si>
    <t>Mixed reality simulation service</t>
  </si>
  <si>
    <t>82141706XXX</t>
  </si>
  <si>
    <t>Disaster management training simulation system</t>
  </si>
  <si>
    <t>46201002XXX</t>
  </si>
  <si>
    <t>Computer based simulation training program services</t>
  </si>
  <si>
    <t>71151007XXX</t>
  </si>
  <si>
    <t>Emerging Technologies</t>
  </si>
  <si>
    <t>Other New Technology and Information Systems</t>
  </si>
  <si>
    <t>81000000j10</t>
  </si>
  <si>
    <t>Emerging Engineering and Research and Technology Based Services</t>
  </si>
  <si>
    <t>Information Technology Broadcasting and Telecommunications</t>
  </si>
  <si>
    <t>43000000j10</t>
  </si>
  <si>
    <t>Emerging Information Technology Broadcasting and Telecommunications</t>
  </si>
  <si>
    <t>Building Construction</t>
  </si>
  <si>
    <t>Schools and Colleges</t>
  </si>
  <si>
    <t>School building construction service</t>
  </si>
  <si>
    <t>72121406XXX</t>
  </si>
  <si>
    <t>72121406g15</t>
  </si>
  <si>
    <t>High School building construction service</t>
  </si>
  <si>
    <t>72121406g16</t>
  </si>
  <si>
    <t>Public K-6 School building construction service</t>
  </si>
  <si>
    <t>72121406g17</t>
  </si>
  <si>
    <t>Universal Pre-Kindergarten School building construction service</t>
  </si>
  <si>
    <t>72121406g18</t>
  </si>
  <si>
    <t>TAFE School building construction service</t>
  </si>
  <si>
    <t>Vocational college</t>
  </si>
  <si>
    <t>95121902c04</t>
  </si>
  <si>
    <t>Construction Vocational college</t>
  </si>
  <si>
    <t>Medical Facilities</t>
  </si>
  <si>
    <t>Hospital construction service</t>
  </si>
  <si>
    <t>72121403XXX</t>
  </si>
  <si>
    <t>Ambulance station</t>
  </si>
  <si>
    <t>95121706c04</t>
  </si>
  <si>
    <t>Construction Ambulance station</t>
  </si>
  <si>
    <t>Parking lot construction service</t>
  </si>
  <si>
    <t>72152708g19</t>
  </si>
  <si>
    <t>Medical Parking lot construction service</t>
  </si>
  <si>
    <t>Psychiatric hospital services</t>
  </si>
  <si>
    <t>85101504c04</t>
  </si>
  <si>
    <t>Construction Psychiatric hospital services</t>
  </si>
  <si>
    <t>Healthcare centers</t>
  </si>
  <si>
    <t>85101500c04</t>
  </si>
  <si>
    <t>Construction Healthcare centers</t>
  </si>
  <si>
    <t>Pathological laboratory services</t>
  </si>
  <si>
    <t>85121804c04</t>
  </si>
  <si>
    <t>Construction Pathological laboratory services</t>
  </si>
  <si>
    <t>Necropsy service</t>
  </si>
  <si>
    <t>85171701c04</t>
  </si>
  <si>
    <t>Construction Necropsy service</t>
  </si>
  <si>
    <t>95121902g05</t>
  </si>
  <si>
    <t>Construction Medical Vocational college</t>
  </si>
  <si>
    <t>Worker worksite room or unit accommodation service</t>
  </si>
  <si>
    <t>90111901c04</t>
  </si>
  <si>
    <t>Construction Worker worksite room or unit accommodation service</t>
  </si>
  <si>
    <t>Court House</t>
  </si>
  <si>
    <t>Court building</t>
  </si>
  <si>
    <t>95121703c04</t>
  </si>
  <si>
    <t>Construction Court building</t>
  </si>
  <si>
    <t>Detention facility construction service</t>
  </si>
  <si>
    <t>72141401XXX</t>
  </si>
  <si>
    <t>Detention facility remodeling and repair</t>
  </si>
  <si>
    <t>72141402XXX</t>
  </si>
  <si>
    <t>Youth camps or facilities services</t>
  </si>
  <si>
    <t>92101702g04</t>
  </si>
  <si>
    <t>Construction Correctional Youth camps or facilities services</t>
  </si>
  <si>
    <t>Police Station</t>
  </si>
  <si>
    <t>Police station</t>
  </si>
  <si>
    <t>95121702c04</t>
  </si>
  <si>
    <t>Construction Police station</t>
  </si>
  <si>
    <t>Warehouse</t>
  </si>
  <si>
    <t>Warehouse construction and remodeling service</t>
  </si>
  <si>
    <t>72121008XXX</t>
  </si>
  <si>
    <t>Office</t>
  </si>
  <si>
    <t>Commercial and office building construction services</t>
  </si>
  <si>
    <t>72121100XXX</t>
  </si>
  <si>
    <t>Other Public Non-Residential and Community Facilities</t>
  </si>
  <si>
    <t>Specialized public building construction services</t>
  </si>
  <si>
    <t>72121400g20</t>
  </si>
  <si>
    <t>Other Specialized public building construction services</t>
  </si>
  <si>
    <t>Fire station construction service</t>
  </si>
  <si>
    <t>72121402XXX</t>
  </si>
  <si>
    <t>Post office construction service</t>
  </si>
  <si>
    <t>72121404XXX</t>
  </si>
  <si>
    <t>Civic center</t>
  </si>
  <si>
    <t>95121711c04</t>
  </si>
  <si>
    <t>Construction Civic center</t>
  </si>
  <si>
    <t>Art gallery</t>
  </si>
  <si>
    <t>95121712c04</t>
  </si>
  <si>
    <t>Construction Art gallery</t>
  </si>
  <si>
    <t>Prehistoric monument</t>
  </si>
  <si>
    <t>95121713c04</t>
  </si>
  <si>
    <t>Construction Prehistoric monument</t>
  </si>
  <si>
    <t>Public changing room and shower facility</t>
  </si>
  <si>
    <t>95121714c04</t>
  </si>
  <si>
    <t>Construction Public changing room and shower facility</t>
  </si>
  <si>
    <t>Public toilet facility</t>
  </si>
  <si>
    <t>95121715c04</t>
  </si>
  <si>
    <t>Construction Public toilet facility</t>
  </si>
  <si>
    <t>Mausoleum construction service</t>
  </si>
  <si>
    <t>72121407XXX</t>
  </si>
  <si>
    <t>Stadium construction service</t>
  </si>
  <si>
    <t>72121408XXX</t>
  </si>
  <si>
    <t>Public library construction</t>
  </si>
  <si>
    <t>72121409XXX</t>
  </si>
  <si>
    <t>Convention facility construction service</t>
  </si>
  <si>
    <t>72121411XXX</t>
  </si>
  <si>
    <t>72152708XXX</t>
  </si>
  <si>
    <t>Research or testing facility</t>
  </si>
  <si>
    <t>95121908c04</t>
  </si>
  <si>
    <t>Construction Research or testing facility</t>
  </si>
  <si>
    <t>Daycare center</t>
  </si>
  <si>
    <t>95122104c04</t>
  </si>
  <si>
    <t>Construction Daycare center</t>
  </si>
  <si>
    <t>Foster home care services or orphanage</t>
  </si>
  <si>
    <t>93141504c04</t>
  </si>
  <si>
    <t>Construction Foster home care services or orphanage</t>
  </si>
  <si>
    <t>Hospice care</t>
  </si>
  <si>
    <t>85171600c04</t>
  </si>
  <si>
    <t>Construction Hospice care</t>
  </si>
  <si>
    <t>Housing</t>
  </si>
  <si>
    <t>New apartment building construction service</t>
  </si>
  <si>
    <t>72111101XXX</t>
  </si>
  <si>
    <t>Apartment remodeling service</t>
  </si>
  <si>
    <t>72111106XXX</t>
  </si>
  <si>
    <t>Single family home new construction service</t>
  </si>
  <si>
    <t>72111006XXX</t>
  </si>
  <si>
    <t>Single family new town home or garden home construction service</t>
  </si>
  <si>
    <t>72111008XXX</t>
  </si>
  <si>
    <t>Retirement home</t>
  </si>
  <si>
    <t>95122105c04</t>
  </si>
  <si>
    <t>Construction Retirement home</t>
  </si>
  <si>
    <t>Heritage</t>
  </si>
  <si>
    <t>Cultural conservation-restoration engineering services</t>
  </si>
  <si>
    <t>81102900g06</t>
  </si>
  <si>
    <t>Construction Heritage Cultural conservation-restoration engineering services</t>
  </si>
  <si>
    <t>Interior Fitout and Refurbishment</t>
  </si>
  <si>
    <t>Interior finishing and furnishing and remodeling services</t>
  </si>
  <si>
    <t>72153600c04</t>
  </si>
  <si>
    <t>Construction Interior finishing and furnishing and remodeling services</t>
  </si>
  <si>
    <t>72153606XXX</t>
  </si>
  <si>
    <t>Demolition services</t>
  </si>
  <si>
    <t>72141510XXX</t>
  </si>
  <si>
    <t>Site Preparation and Scaffolding</t>
  </si>
  <si>
    <t>Building site preparation services</t>
  </si>
  <si>
    <t>72153900XXX</t>
  </si>
  <si>
    <t>Shoring and underpinning work</t>
  </si>
  <si>
    <t>72153901XXX</t>
  </si>
  <si>
    <t>Land preparation services</t>
  </si>
  <si>
    <t>72141500XXX</t>
  </si>
  <si>
    <t>Earthmoving service</t>
  </si>
  <si>
    <t>72141505XXX</t>
  </si>
  <si>
    <t>72141502XXX</t>
  </si>
  <si>
    <t>Scaffolding services</t>
  </si>
  <si>
    <t>72153402XXX</t>
  </si>
  <si>
    <t>Civil Construction</t>
  </si>
  <si>
    <t>Road, Bridge and Tunnels</t>
  </si>
  <si>
    <t>Highway and road new construction service</t>
  </si>
  <si>
    <t>72141001XXX</t>
  </si>
  <si>
    <t>Highway and road paving service</t>
  </si>
  <si>
    <t>72141103XXX</t>
  </si>
  <si>
    <t>72141105XXX</t>
  </si>
  <si>
    <t>Bridge construction and repair service</t>
  </si>
  <si>
    <t>72141107XXX</t>
  </si>
  <si>
    <t>Elevated roadway or highway</t>
  </si>
  <si>
    <t>95121647c04</t>
  </si>
  <si>
    <t>Construction Elevated roadway or highway</t>
  </si>
  <si>
    <t>72141108XXX</t>
  </si>
  <si>
    <t>Bus Station</t>
  </si>
  <si>
    <t>72121412XXX</t>
  </si>
  <si>
    <t>Train Station</t>
  </si>
  <si>
    <t>95121606c04</t>
  </si>
  <si>
    <t>Construction Railway station</t>
  </si>
  <si>
    <t>Underground railway station</t>
  </si>
  <si>
    <t>95121608c04</t>
  </si>
  <si>
    <t>Construction Underground railway station</t>
  </si>
  <si>
    <t>Railroad and railway roadbed construction service</t>
  </si>
  <si>
    <t>72141603XXX</t>
  </si>
  <si>
    <t>72141605XXX</t>
  </si>
  <si>
    <t>Subway construction service</t>
  </si>
  <si>
    <t>72141604XXX</t>
  </si>
  <si>
    <t>Light rail construction service</t>
  </si>
  <si>
    <t>72141601XXX</t>
  </si>
  <si>
    <t>95121626c04</t>
  </si>
  <si>
    <t>Construction Railway bridge</t>
  </si>
  <si>
    <t>Wharf, Port or Marine Infrastructure</t>
  </si>
  <si>
    <t>Pier construction service</t>
  </si>
  <si>
    <t>72141211c04</t>
  </si>
  <si>
    <t>Construction Pier construction service</t>
  </si>
  <si>
    <t>Marina construction service</t>
  </si>
  <si>
    <t>72141210XXX</t>
  </si>
  <si>
    <t>Dock construction service</t>
  </si>
  <si>
    <t>72141204XXX</t>
  </si>
  <si>
    <t>95121622c04</t>
  </si>
  <si>
    <t>Construction Ferry terminal building</t>
  </si>
  <si>
    <t>Waterway construction service</t>
  </si>
  <si>
    <t>72141213XXX</t>
  </si>
  <si>
    <t>Drainage system construction service</t>
  </si>
  <si>
    <t>72141205XXX</t>
  </si>
  <si>
    <t>Harbor construction service</t>
  </si>
  <si>
    <t>72141207XXX</t>
  </si>
  <si>
    <t>Canal construction service</t>
  </si>
  <si>
    <t>72141202XXX</t>
  </si>
  <si>
    <t>Dam construction service</t>
  </si>
  <si>
    <t>72141203XXX</t>
  </si>
  <si>
    <t>Levee construction service</t>
  </si>
  <si>
    <t>72141209XXX</t>
  </si>
  <si>
    <t>Yacht harbor</t>
  </si>
  <si>
    <t>95121619c04</t>
  </si>
  <si>
    <t>Construction Yacht harbor</t>
  </si>
  <si>
    <t>Breakwater</t>
  </si>
  <si>
    <t>95121620c04</t>
  </si>
  <si>
    <t>Construction Breakwater</t>
  </si>
  <si>
    <t>95121621c04</t>
  </si>
  <si>
    <t>Construction Seawall</t>
  </si>
  <si>
    <t>Lighthouse</t>
  </si>
  <si>
    <t>95121624c04</t>
  </si>
  <si>
    <t>Construction Lighthouse</t>
  </si>
  <si>
    <t>Aircraft Infrastructure</t>
  </si>
  <si>
    <t>Airport terminal and hanger construction</t>
  </si>
  <si>
    <t>72121410c04</t>
  </si>
  <si>
    <t>Construction Airport terminal and hanger construction</t>
  </si>
  <si>
    <t>Airport runway construction service</t>
  </si>
  <si>
    <t>72141101c04</t>
  </si>
  <si>
    <t>Construction Airport runway construction service</t>
  </si>
  <si>
    <t>Oil or Gas Utility</t>
  </si>
  <si>
    <t>Oil and gas pipeline construction service</t>
  </si>
  <si>
    <t>72141113XXX</t>
  </si>
  <si>
    <t>Oil and gas branch line construction service</t>
  </si>
  <si>
    <t>72141110XXX</t>
  </si>
  <si>
    <t>Gas main construction service</t>
  </si>
  <si>
    <t>72141111XXX</t>
  </si>
  <si>
    <t>Natural gas compressor station construction service</t>
  </si>
  <si>
    <t>72141112XXX</t>
  </si>
  <si>
    <t>Telecomm Services</t>
  </si>
  <si>
    <t>81161700XXX</t>
  </si>
  <si>
    <t>Fencing and Railing</t>
  </si>
  <si>
    <t>72154069g07</t>
  </si>
  <si>
    <t>Civil Construction Fencing and railing service</t>
  </si>
  <si>
    <t>Traffic Control</t>
  </si>
  <si>
    <t>46161500c04</t>
  </si>
  <si>
    <t>Construction Traffic control</t>
  </si>
  <si>
    <t>Construction Building Services</t>
  </si>
  <si>
    <t>Various</t>
  </si>
  <si>
    <t>72151201XXX</t>
  </si>
  <si>
    <t>72151203XXX</t>
  </si>
  <si>
    <t>72151204XXX</t>
  </si>
  <si>
    <t>HVAC refrigeration construction service</t>
  </si>
  <si>
    <t>72151205XXX</t>
  </si>
  <si>
    <t>Electric power system construction service</t>
  </si>
  <si>
    <t>72151502XXX</t>
  </si>
  <si>
    <t>Electrical cable laying service</t>
  </si>
  <si>
    <t>72141115c04</t>
  </si>
  <si>
    <t>Construction Electrical cable laying service</t>
  </si>
  <si>
    <t>81101701c04</t>
  </si>
  <si>
    <t>Construction Electrical engineering services</t>
  </si>
  <si>
    <t>Lighting installation services</t>
  </si>
  <si>
    <t>72151501c04</t>
  </si>
  <si>
    <t>Construction Lighting installation services</t>
  </si>
  <si>
    <t>Lighting engineering service</t>
  </si>
  <si>
    <t>81101518c04</t>
  </si>
  <si>
    <t>Construction Lighting engineering service</t>
  </si>
  <si>
    <t>Elevators</t>
  </si>
  <si>
    <t>24101601c04</t>
  </si>
  <si>
    <t>Construction Elevators</t>
  </si>
  <si>
    <t>Elevator front installation service</t>
  </si>
  <si>
    <t>72152903XXX</t>
  </si>
  <si>
    <t>24101626c04</t>
  </si>
  <si>
    <t>Construction Escalator or walkways</t>
  </si>
  <si>
    <t>Escalator installation service</t>
  </si>
  <si>
    <t>72154046XXX</t>
  </si>
  <si>
    <t>Security or access control systems</t>
  </si>
  <si>
    <t>46171619c04</t>
  </si>
  <si>
    <t>Construction Security or access control systems</t>
  </si>
  <si>
    <t>46171604c04</t>
  </si>
  <si>
    <t>Construction Alarm systems</t>
  </si>
  <si>
    <t>Locks and security hardware and accessories</t>
  </si>
  <si>
    <t>46171500c04</t>
  </si>
  <si>
    <t>Construction Locks and security hardware and accessories</t>
  </si>
  <si>
    <t>Plumbing construction services</t>
  </si>
  <si>
    <t>72151100XXX</t>
  </si>
  <si>
    <t>Septic system construction service</t>
  </si>
  <si>
    <t>72151101XXX</t>
  </si>
  <si>
    <t>Fire sprinkler system installation service</t>
  </si>
  <si>
    <t>72151102XXX</t>
  </si>
  <si>
    <t>Irrigation sprinkler system installation service</t>
  </si>
  <si>
    <t>72151103XXX</t>
  </si>
  <si>
    <t>76121501g03</t>
  </si>
  <si>
    <t>Construction Site Garbage collection or destruction or processing or disposal</t>
  </si>
  <si>
    <t>Inorganic waste collection and disposal</t>
  </si>
  <si>
    <t>76121505g03</t>
  </si>
  <si>
    <t>Construction Site Inorganic waste collection and disposal</t>
  </si>
  <si>
    <t>Trades in Construction</t>
  </si>
  <si>
    <t>Commercial painting service</t>
  </si>
  <si>
    <t>72151302c04</t>
  </si>
  <si>
    <t>Construction Commercial painting service</t>
  </si>
  <si>
    <t>Industrial painting service</t>
  </si>
  <si>
    <t>72151303c04</t>
  </si>
  <si>
    <t>Construction Industrial painting service</t>
  </si>
  <si>
    <t>Bridge painting service</t>
  </si>
  <si>
    <t>72151305c04</t>
  </si>
  <si>
    <t>Construction Bridge painting service</t>
  </si>
  <si>
    <t>Residential painting service</t>
  </si>
  <si>
    <t>72151301c04</t>
  </si>
  <si>
    <t>Construction Residential painting service</t>
  </si>
  <si>
    <t>Coating services</t>
  </si>
  <si>
    <t>73181100c04</t>
  </si>
  <si>
    <t>Construction Coating services</t>
  </si>
  <si>
    <t>Bricklaying service</t>
  </si>
  <si>
    <t>72151903c04</t>
  </si>
  <si>
    <t>Construction Bricklaying service</t>
  </si>
  <si>
    <t>Concrete installation and repair services</t>
  </si>
  <si>
    <t>72152700c04</t>
  </si>
  <si>
    <t>Construction Concrete installation and repair services</t>
  </si>
  <si>
    <t>Concrete pumping service</t>
  </si>
  <si>
    <t>72152709c04</t>
  </si>
  <si>
    <t>Construction Concrete pumping service</t>
  </si>
  <si>
    <t>Concrete forms erection and dismantling service</t>
  </si>
  <si>
    <t>72154012c04</t>
  </si>
  <si>
    <t>Construction Concrete forms erection and dismantling service</t>
  </si>
  <si>
    <t>Glazing of concrete surfaces service</t>
  </si>
  <si>
    <t>72153207c04</t>
  </si>
  <si>
    <t>Construction Glazing of concrete surfaces service</t>
  </si>
  <si>
    <t>72154069c04</t>
  </si>
  <si>
    <t>Construction Fencing and railing service</t>
  </si>
  <si>
    <t>Carpentry services</t>
  </si>
  <si>
    <t>72152300c04</t>
  </si>
  <si>
    <t>Construction Carpentry services</t>
  </si>
  <si>
    <t>72152601c04</t>
  </si>
  <si>
    <t>Construction Roofing service</t>
  </si>
  <si>
    <t>72152602c04</t>
  </si>
  <si>
    <t>Construction Gutter and downspout service</t>
  </si>
  <si>
    <t>Structural steel erection services</t>
  </si>
  <si>
    <t>72152900c04</t>
  </si>
  <si>
    <t>Construction Structural steel erection services</t>
  </si>
  <si>
    <t>Stainless steel welded or brazed sheet assemblies</t>
  </si>
  <si>
    <t>31341109c04</t>
  </si>
  <si>
    <t>Construction Stainless steel welded or brazed sheet assemblies</t>
  </si>
  <si>
    <t>Stainless steel bonded sheet assemblies</t>
  </si>
  <si>
    <t>31341609c04</t>
  </si>
  <si>
    <t>Construction Stainless steel bonded sheet assemblies</t>
  </si>
  <si>
    <t>72102902c04</t>
  </si>
  <si>
    <t>Construction Landscaping services</t>
  </si>
  <si>
    <t>Ceramic tile installation service</t>
  </si>
  <si>
    <t>72152204c04</t>
  </si>
  <si>
    <t>Construction Ceramic tile installation service</t>
  </si>
  <si>
    <t>Asphalt tile installation service</t>
  </si>
  <si>
    <t>72152502c04</t>
  </si>
  <si>
    <t>Construction Asphalt tile installation service</t>
  </si>
  <si>
    <t>Vinyl floor tile and sheet installation service</t>
  </si>
  <si>
    <t>72152507c04</t>
  </si>
  <si>
    <t>Construction Vinyl floor tile and sheet installation service</t>
  </si>
  <si>
    <t>Cement or lime or plaster manufacturing services</t>
  </si>
  <si>
    <t>73121804c04</t>
  </si>
  <si>
    <t>Construction Cement or lime or plaster manufacturing services</t>
  </si>
  <si>
    <t>Asbestos removal or encapsulation</t>
  </si>
  <si>
    <t>76101602c04</t>
  </si>
  <si>
    <t>Construction Asbestos removal or encapsulation</t>
  </si>
  <si>
    <t>76121900c04</t>
  </si>
  <si>
    <t>Construction Hazardous waste disposal</t>
  </si>
  <si>
    <t>General residential construction contractor service</t>
  </si>
  <si>
    <t>72111111c04</t>
  </si>
  <si>
    <t>Construction General residential construction contractor service</t>
  </si>
  <si>
    <t>Asphalt, Bitumen and Aggregates</t>
  </si>
  <si>
    <t>Asphalt</t>
  </si>
  <si>
    <t>30121601XXX</t>
  </si>
  <si>
    <t>Asphalt waterproof coating</t>
  </si>
  <si>
    <t>12164902XXX</t>
  </si>
  <si>
    <t>Bitumen</t>
  </si>
  <si>
    <t>30121504XXX</t>
  </si>
  <si>
    <t>Aggregates</t>
  </si>
  <si>
    <t>30111800XXX</t>
  </si>
  <si>
    <t>Sealants and Adhesives</t>
  </si>
  <si>
    <t>Sealing compound</t>
  </si>
  <si>
    <t>31201705XXX</t>
  </si>
  <si>
    <t>Cementing sealants</t>
  </si>
  <si>
    <t>12163501XXX</t>
  </si>
  <si>
    <t>Adhesives</t>
  </si>
  <si>
    <t>31201600XXX</t>
  </si>
  <si>
    <t>Concrete and mortars</t>
  </si>
  <si>
    <t>30111500XXX</t>
  </si>
  <si>
    <t>Ready mix concrete</t>
  </si>
  <si>
    <t>30111505XXX</t>
  </si>
  <si>
    <t>Precast concrete element</t>
  </si>
  <si>
    <t>30103619XXX</t>
  </si>
  <si>
    <t>Foamed concrete</t>
  </si>
  <si>
    <t>30111501XXX</t>
  </si>
  <si>
    <t>Conductive concrete</t>
  </si>
  <si>
    <t>30111502XXX</t>
  </si>
  <si>
    <t>Insulating concrete</t>
  </si>
  <si>
    <t>30111503XXX</t>
  </si>
  <si>
    <t>Soil cured concrete</t>
  </si>
  <si>
    <t>30111507XXX</t>
  </si>
  <si>
    <t>Water permeable concrete</t>
  </si>
  <si>
    <t>30111508XXX</t>
  </si>
  <si>
    <t>Asphalt based concrete</t>
  </si>
  <si>
    <t>30111509XXX</t>
  </si>
  <si>
    <t>Insulation and Specialised Materials</t>
  </si>
  <si>
    <t>Insulation</t>
  </si>
  <si>
    <t>30140000XXX</t>
  </si>
  <si>
    <t>Specialty fabrics or cloth</t>
  </si>
  <si>
    <t>11162100XXX</t>
  </si>
  <si>
    <t>Foil</t>
  </si>
  <si>
    <t>30102000XXX</t>
  </si>
  <si>
    <t>Metallic fibers and filaments</t>
  </si>
  <si>
    <t>30103800XXX</t>
  </si>
  <si>
    <t>Steel and construction metals</t>
  </si>
  <si>
    <t>11101704XXX</t>
  </si>
  <si>
    <t>Basic steels</t>
  </si>
  <si>
    <t>11171500XXX</t>
  </si>
  <si>
    <t>Steel rail</t>
  </si>
  <si>
    <t>30103101XXX</t>
  </si>
  <si>
    <t>Steel beams</t>
  </si>
  <si>
    <t>30101704XXX</t>
  </si>
  <si>
    <t>Aluminum</t>
  </si>
  <si>
    <t>11101705XXX</t>
  </si>
  <si>
    <t>Non ferrous alloy</t>
  </si>
  <si>
    <t>11101711XXX</t>
  </si>
  <si>
    <t>Ferrous alloy</t>
  </si>
  <si>
    <t>11101712XXX</t>
  </si>
  <si>
    <t>Timber and Wood</t>
  </si>
  <si>
    <t>Wood</t>
  </si>
  <si>
    <t>11121600XXX</t>
  </si>
  <si>
    <t>Wood beams</t>
  </si>
  <si>
    <t>30103601XXX</t>
  </si>
  <si>
    <t>Wood planks</t>
  </si>
  <si>
    <t>30103605XXX</t>
  </si>
  <si>
    <t>Wood flooring</t>
  </si>
  <si>
    <t>30161702XXX</t>
  </si>
  <si>
    <t>Treated timber</t>
  </si>
  <si>
    <t>11122006XXX</t>
  </si>
  <si>
    <t>Quarry, Earth and Stone</t>
  </si>
  <si>
    <t>Stone</t>
  </si>
  <si>
    <t>11111600XXX</t>
  </si>
  <si>
    <t>Sand</t>
  </si>
  <si>
    <t>11111700XXX</t>
  </si>
  <si>
    <t>Dirt and soil</t>
  </si>
  <si>
    <t>11111500XXX</t>
  </si>
  <si>
    <t>Decorative rock</t>
  </si>
  <si>
    <t>11111900XXX</t>
  </si>
  <si>
    <t>Clays</t>
  </si>
  <si>
    <t>11111800XXX</t>
  </si>
  <si>
    <t>Electrical and Lighting Supplies</t>
  </si>
  <si>
    <t>39120000c04</t>
  </si>
  <si>
    <t>Construction Electrical equipment and components and supplies</t>
  </si>
  <si>
    <t>Electrical fittings</t>
  </si>
  <si>
    <t>39121311XXX</t>
  </si>
  <si>
    <t>Specialty electrical boxes</t>
  </si>
  <si>
    <t>39121309XXX</t>
  </si>
  <si>
    <t>Lighting Fixtures and Accessories</t>
  </si>
  <si>
    <t>39110000XXX</t>
  </si>
  <si>
    <t>HVAC Parts</t>
  </si>
  <si>
    <t>Cooling equipment and parts and accessories</t>
  </si>
  <si>
    <t>40101700XXX</t>
  </si>
  <si>
    <t>Heating equipment and parts and accessories</t>
  </si>
  <si>
    <t>40101800XXX</t>
  </si>
  <si>
    <t>Fencing Materials</t>
  </si>
  <si>
    <t>Metal fencing</t>
  </si>
  <si>
    <t>30152001XXX</t>
  </si>
  <si>
    <t>Wood fencing</t>
  </si>
  <si>
    <t>30152002XXX</t>
  </si>
  <si>
    <t>Plumbing and Fixtures</t>
  </si>
  <si>
    <t>Plumbing fixtures</t>
  </si>
  <si>
    <t>30180000XXX</t>
  </si>
  <si>
    <t>Faucets or taps</t>
  </si>
  <si>
    <t>30181700XXX</t>
  </si>
  <si>
    <t>Soap dispenser</t>
  </si>
  <si>
    <t>30181614XXX</t>
  </si>
  <si>
    <t>Bathtubs</t>
  </si>
  <si>
    <t>30181501XXX</t>
  </si>
  <si>
    <t>Showers</t>
  </si>
  <si>
    <t>30181503XXX</t>
  </si>
  <si>
    <t>Sinks</t>
  </si>
  <si>
    <t>30181504XXX</t>
  </si>
  <si>
    <t>Toilets</t>
  </si>
  <si>
    <t>30181505XXX</t>
  </si>
  <si>
    <t>Urinals</t>
  </si>
  <si>
    <t>30181506XXX</t>
  </si>
  <si>
    <t>Restroom partitions</t>
  </si>
  <si>
    <t>30181508XXX</t>
  </si>
  <si>
    <t>Other Building Materials</t>
  </si>
  <si>
    <t>Structures and Building and Construction and Manufacturing Components and Supplies</t>
  </si>
  <si>
    <t>30000000XXX</t>
  </si>
  <si>
    <t>Interior finishing materials</t>
  </si>
  <si>
    <t>30160000XXX</t>
  </si>
  <si>
    <t>Exterior finishing materials</t>
  </si>
  <si>
    <t>30150000XXX</t>
  </si>
  <si>
    <t>Blocks</t>
  </si>
  <si>
    <t>30131500XXX</t>
  </si>
  <si>
    <t>Bricks</t>
  </si>
  <si>
    <t>30131600XXX</t>
  </si>
  <si>
    <t>Tiles and flagstones</t>
  </si>
  <si>
    <t>30131700XXX</t>
  </si>
  <si>
    <t>Roofing materials</t>
  </si>
  <si>
    <t>30151500XXX</t>
  </si>
  <si>
    <t>Rain gutters and accessories</t>
  </si>
  <si>
    <t>30151700XXX</t>
  </si>
  <si>
    <t>Siding and exterior wall materials</t>
  </si>
  <si>
    <t>30151800XXX</t>
  </si>
  <si>
    <t>Fencing</t>
  </si>
  <si>
    <t>30152000XXX</t>
  </si>
  <si>
    <t>Paints and primers</t>
  </si>
  <si>
    <t>31211500XXX</t>
  </si>
  <si>
    <t>Skylights</t>
  </si>
  <si>
    <t>30171800XXX</t>
  </si>
  <si>
    <t>Window frames</t>
  </si>
  <si>
    <t>30171900XXX</t>
  </si>
  <si>
    <t>Gates</t>
  </si>
  <si>
    <t>30172000XXX</t>
  </si>
  <si>
    <t>Garage doors and operators</t>
  </si>
  <si>
    <t>30172100XXX</t>
  </si>
  <si>
    <t>Wall finishing materials</t>
  </si>
  <si>
    <t>30161500XXX</t>
  </si>
  <si>
    <t>Ceiling materials</t>
  </si>
  <si>
    <t>30161600XXX</t>
  </si>
  <si>
    <t>30161700XXX</t>
  </si>
  <si>
    <t>Interior laminates</t>
  </si>
  <si>
    <t>30162000XXX</t>
  </si>
  <si>
    <t>Stairs and stairways</t>
  </si>
  <si>
    <t>30162100XXX</t>
  </si>
  <si>
    <t>Countertops</t>
  </si>
  <si>
    <t>30162200XXX</t>
  </si>
  <si>
    <t>Cabinetry</t>
  </si>
  <si>
    <t>30161800XXX</t>
  </si>
  <si>
    <t>Partition walls</t>
  </si>
  <si>
    <t>30162400XXX</t>
  </si>
  <si>
    <t>Doors</t>
  </si>
  <si>
    <t>30171500XXX</t>
  </si>
  <si>
    <t>Windows</t>
  </si>
  <si>
    <t>30171600XXX</t>
  </si>
  <si>
    <t>Thermal insulation</t>
  </si>
  <si>
    <t>30141500XXX</t>
  </si>
  <si>
    <t>Plasters</t>
  </si>
  <si>
    <t>30111700XXX</t>
  </si>
  <si>
    <t>Electricity for Construction</t>
  </si>
  <si>
    <t>83101803c04</t>
  </si>
  <si>
    <t>Construction Supply of three phase electricity</t>
  </si>
  <si>
    <t>Gas for Construction</t>
  </si>
  <si>
    <t>83101601c04</t>
  </si>
  <si>
    <t>Construction Supply of natural gas</t>
  </si>
  <si>
    <t>Supply of Water for Construction</t>
  </si>
  <si>
    <t>83101501c04</t>
  </si>
  <si>
    <t>Construction Supply of water</t>
  </si>
  <si>
    <t>Equipment for Construction</t>
  </si>
  <si>
    <t>Road and Rail Building Equipment Hire</t>
  </si>
  <si>
    <t>Heavy construction machinery and equipment</t>
  </si>
  <si>
    <t>22100000g09</t>
  </si>
  <si>
    <t>Road and Rail Wet Hire Heavy construction machinery and equipment</t>
  </si>
  <si>
    <t>22100000g10</t>
  </si>
  <si>
    <t>Road and Rail Dry Hire Heavy construction machinery and equipment</t>
  </si>
  <si>
    <t>Road and Rail Building Equipment Purchases</t>
  </si>
  <si>
    <t>22100000g08</t>
  </si>
  <si>
    <t>Road and Rail Heavy construction machinery and equipment</t>
  </si>
  <si>
    <t>Earthmoving and Excavation Equipment Hire</t>
  </si>
  <si>
    <t>Earth moving machinery</t>
  </si>
  <si>
    <t>22101500g12</t>
  </si>
  <si>
    <t>Wet Hire Earth moving machinery</t>
  </si>
  <si>
    <t>22101500g11</t>
  </si>
  <si>
    <t>Dry Hire Earth moving machinery</t>
  </si>
  <si>
    <t>Earthmoving and Excavations Equipment Purchases</t>
  </si>
  <si>
    <t>22101500c04</t>
  </si>
  <si>
    <t>Construction Earth moving machinery</t>
  </si>
  <si>
    <t>Other Construction Equipment Hire</t>
  </si>
  <si>
    <t>72141702g12</t>
  </si>
  <si>
    <t>Wet Hire Construction equipment rental or leasing service</t>
  </si>
  <si>
    <t>72141702g11</t>
  </si>
  <si>
    <t>Dry Hire Construction equipment rental or leasing service</t>
  </si>
  <si>
    <t>Crane rental service</t>
  </si>
  <si>
    <t>72154503g12</t>
  </si>
  <si>
    <t>Wet Hire Crane rental service</t>
  </si>
  <si>
    <t>72154503g11</t>
  </si>
  <si>
    <t>Dry Hire Crane rental service</t>
  </si>
  <si>
    <t>Water jet cutting machine</t>
  </si>
  <si>
    <t>23241508g12</t>
  </si>
  <si>
    <t>Wet Hire Water jet cutting machine</t>
  </si>
  <si>
    <t>23241508g11</t>
  </si>
  <si>
    <t>Dry Hire Water jet cutting machine</t>
  </si>
  <si>
    <t>Forklift rental or leasing service</t>
  </si>
  <si>
    <t>78121604g12</t>
  </si>
  <si>
    <t>Wet Hire Forklift rental or leasing service</t>
  </si>
  <si>
    <t>78121604g11</t>
  </si>
  <si>
    <t>Dry Hire Forklift rental or leasing service</t>
  </si>
  <si>
    <t>26111611g12</t>
  </si>
  <si>
    <t>Wet Hire Auxiliary generator</t>
  </si>
  <si>
    <t>26111611g11</t>
  </si>
  <si>
    <t>Dry Hire Auxiliary generator</t>
  </si>
  <si>
    <t>Pumps</t>
  </si>
  <si>
    <t>40151500g12</t>
  </si>
  <si>
    <t>Wet Hire Pumps</t>
  </si>
  <si>
    <t>40151500g11</t>
  </si>
  <si>
    <t>Dry Hire Pumps</t>
  </si>
  <si>
    <t>Construction trailer</t>
  </si>
  <si>
    <t>30191702g12</t>
  </si>
  <si>
    <t>Wet Hire Construction trailer</t>
  </si>
  <si>
    <t>30191702g11</t>
  </si>
  <si>
    <t>Dry Hire Construction trailer</t>
  </si>
  <si>
    <t>Cleaning equipment</t>
  </si>
  <si>
    <t>47121800g12</t>
  </si>
  <si>
    <t>Wet Hire Cleaning equipment</t>
  </si>
  <si>
    <t>47121800g11</t>
  </si>
  <si>
    <t>Dry Hire Cleaning equipment</t>
  </si>
  <si>
    <t>Cargo handling equipment</t>
  </si>
  <si>
    <t>24102101g12</t>
  </si>
  <si>
    <t>Wet Hire Cargo handling equipment</t>
  </si>
  <si>
    <t>24102101g11</t>
  </si>
  <si>
    <t>Dry Hire Cargo handling equipment</t>
  </si>
  <si>
    <t>46161500g13</t>
  </si>
  <si>
    <t>Wet Hire Equipment Traffic control</t>
  </si>
  <si>
    <t>46161500g14</t>
  </si>
  <si>
    <t>Dry Hire Equipment Traffic control</t>
  </si>
  <si>
    <t>70141603g13</t>
  </si>
  <si>
    <t>Wet Hire Equipment Weed control services</t>
  </si>
  <si>
    <t>70111503g13</t>
  </si>
  <si>
    <t>Wet Hire Equipment Tree trimming services</t>
  </si>
  <si>
    <t>70141603g14</t>
  </si>
  <si>
    <t>Dry Hire Equipment Weed control services</t>
  </si>
  <si>
    <t>70111503g14</t>
  </si>
  <si>
    <t>Dry Hire Equipment Tree trimming services</t>
  </si>
  <si>
    <t>Portable lighting equipment rental service</t>
  </si>
  <si>
    <t>72154064g12</t>
  </si>
  <si>
    <t>Wet Hire Portable lighting equipment rental service</t>
  </si>
  <si>
    <t>72154064g11</t>
  </si>
  <si>
    <t>Dry Hire Portable lighting equipment rental service</t>
  </si>
  <si>
    <t>Other Construction Equipment Purchases</t>
  </si>
  <si>
    <t>Construction and maintenance support equipment</t>
  </si>
  <si>
    <t>30190000XXX</t>
  </si>
  <si>
    <t>26111611c04</t>
  </si>
  <si>
    <t>Construction Auxiliary generator</t>
  </si>
  <si>
    <t>Forklifts</t>
  </si>
  <si>
    <t>24101603c04</t>
  </si>
  <si>
    <t>Construction Forklifts</t>
  </si>
  <si>
    <t>23241508c04</t>
  </si>
  <si>
    <t>Construction Water jet cutting machine</t>
  </si>
  <si>
    <t>30191702XXX</t>
  </si>
  <si>
    <t>47121800c04</t>
  </si>
  <si>
    <t>Construction Cleaning equipment</t>
  </si>
  <si>
    <t>Crane vehicles</t>
  </si>
  <si>
    <t>20102302c04</t>
  </si>
  <si>
    <t>Construction Crane vehicles</t>
  </si>
  <si>
    <t>24102101c04</t>
  </si>
  <si>
    <t>Construction Cargo handling equipment</t>
  </si>
  <si>
    <t>Land surveying instruments</t>
  </si>
  <si>
    <t>41114200c04</t>
  </si>
  <si>
    <t>Construction Land surveying instruments</t>
  </si>
  <si>
    <t>46161500g02</t>
  </si>
  <si>
    <t>Construction Equipment Traffic control</t>
  </si>
  <si>
    <t>70141603g02</t>
  </si>
  <si>
    <t>Construction Equipment Weed control services</t>
  </si>
  <si>
    <t>70111503g02</t>
  </si>
  <si>
    <t>Construction Equipment Tree trimming services</t>
  </si>
  <si>
    <t>Construction Plant and Equipment Maintenance, Repair and Services</t>
  </si>
  <si>
    <t>72154501c04</t>
  </si>
  <si>
    <t>Construction Heavy equipment maintenance and repair service</t>
  </si>
  <si>
    <t>72151800c04</t>
  </si>
  <si>
    <t>Construction Machine installation and maintenance and repair services</t>
  </si>
  <si>
    <t>73152103c04</t>
  </si>
  <si>
    <t>Construction Engineering equipment maintenance services</t>
  </si>
  <si>
    <t>Crane maintenance and repair service</t>
  </si>
  <si>
    <t>72154502c04</t>
  </si>
  <si>
    <t>Construction Crane maintenance and repair service</t>
  </si>
  <si>
    <t>Equipment inspection service</t>
  </si>
  <si>
    <t>81141804c04</t>
  </si>
  <si>
    <t>Construction Equipment inspection service</t>
  </si>
  <si>
    <t>80161702c04</t>
  </si>
  <si>
    <t>Construction Capital asset disposal or sale service</t>
  </si>
  <si>
    <t>86132100g02</t>
  </si>
  <si>
    <t>Construction Equipment Training planning, facilitation and delivery services</t>
  </si>
  <si>
    <t>93141808g02</t>
  </si>
  <si>
    <t>Construction Equipment Occupational health or safety services</t>
  </si>
  <si>
    <t>Construction Safety Equipment</t>
  </si>
  <si>
    <t>Workplace safety equipment and supplies and training materials</t>
  </si>
  <si>
    <t>46210000c04</t>
  </si>
  <si>
    <t>Construction Workplace safety equipment and supplies and training materials</t>
  </si>
  <si>
    <t>55121704c04</t>
  </si>
  <si>
    <t>Construction Safety signs</t>
  </si>
  <si>
    <t>Construction safety net</t>
  </si>
  <si>
    <t>30191616XXX</t>
  </si>
  <si>
    <t>Construction safety shelf</t>
  </si>
  <si>
    <t>30191617XXX</t>
  </si>
  <si>
    <t>Construction General Tools</t>
  </si>
  <si>
    <t>Industrial machine tools</t>
  </si>
  <si>
    <t>23290000c04</t>
  </si>
  <si>
    <t>Construction Industrial machine tools</t>
  </si>
  <si>
    <t>Hand tools</t>
  </si>
  <si>
    <t>27110000c04</t>
  </si>
  <si>
    <t>Construction Hand tools</t>
  </si>
  <si>
    <t>Other Construction Payments</t>
  </si>
  <si>
    <t>Unsuccessful Tender Fees</t>
  </si>
  <si>
    <t>Guarantee agreements</t>
  </si>
  <si>
    <t>84101503g21</t>
  </si>
  <si>
    <t>Tender Guarantee agreements</t>
  </si>
  <si>
    <t>Business Assistance Payments</t>
  </si>
  <si>
    <t>Government aid</t>
  </si>
  <si>
    <t>84101604c04</t>
  </si>
  <si>
    <t>Construction Government aid</t>
  </si>
  <si>
    <t>Construction Settlement Deeds</t>
  </si>
  <si>
    <t>Trade agreements</t>
  </si>
  <si>
    <t>93171501c04</t>
  </si>
  <si>
    <t>Construction Trade agreements</t>
  </si>
  <si>
    <t>Grants, Non Profit and NGO</t>
  </si>
  <si>
    <t>Social and Temporary Housing</t>
  </si>
  <si>
    <t>72111106h01</t>
  </si>
  <si>
    <t>Grants - Apartment remodeling service</t>
  </si>
  <si>
    <t>Dormitory remodeling service</t>
  </si>
  <si>
    <t>72111109h01</t>
  </si>
  <si>
    <t>Grants - Dormitory remodeling service</t>
  </si>
  <si>
    <t>Single family home remodeling addition and repair service</t>
  </si>
  <si>
    <t>72111001h01</t>
  </si>
  <si>
    <t>Grants - Single family home remodeling addition and repair service</t>
  </si>
  <si>
    <t>93142200h01</t>
  </si>
  <si>
    <t>Grants - Accommodation services for those in need</t>
  </si>
  <si>
    <t>Displaced persons assistance services</t>
  </si>
  <si>
    <t>93131507h01</t>
  </si>
  <si>
    <t>Grants - Displaced persons assistance services</t>
  </si>
  <si>
    <t>Homeless and Food Relief Services</t>
  </si>
  <si>
    <t>93131803h07</t>
  </si>
  <si>
    <t>NGO Emergency housing services</t>
  </si>
  <si>
    <t>Food relief services</t>
  </si>
  <si>
    <t>94131602h07</t>
  </si>
  <si>
    <t>NGO Food relief services</t>
  </si>
  <si>
    <t>Child Care Centres</t>
  </si>
  <si>
    <t>91111901h01</t>
  </si>
  <si>
    <t>Grants - Infant or child daycare services</t>
  </si>
  <si>
    <t>Energy and Water</t>
  </si>
  <si>
    <t>Electric utilities</t>
  </si>
  <si>
    <t>83101800h01</t>
  </si>
  <si>
    <t>Grants - Electric utilities</t>
  </si>
  <si>
    <t>83101501h01</t>
  </si>
  <si>
    <t>Grants - Supply of water</t>
  </si>
  <si>
    <t>83101601h01</t>
  </si>
  <si>
    <t>Grants - Supply of natural gas</t>
  </si>
  <si>
    <t>Social Health Services</t>
  </si>
  <si>
    <t>Healthcare Services</t>
  </si>
  <si>
    <t>85000000h02</t>
  </si>
  <si>
    <t>Exempt Healthcare Services</t>
  </si>
  <si>
    <t>85911003h02</t>
  </si>
  <si>
    <t>Exempt Other counseling</t>
  </si>
  <si>
    <t>Mental health interventions or procedures</t>
  </si>
  <si>
    <t>85910000h02</t>
  </si>
  <si>
    <t>Exempt Mental health interventions or procedures</t>
  </si>
  <si>
    <t>Individual counseling for substance abuse treatment, interpersonal</t>
  </si>
  <si>
    <t>85921334h02</t>
  </si>
  <si>
    <t>Exempt Individual counseling for substance abuse treatment, interpersonal</t>
  </si>
  <si>
    <t>Toxic substances rehabilitation services</t>
  </si>
  <si>
    <t>77131702h02</t>
  </si>
  <si>
    <t>Exempt Toxic substances rehabilitation services</t>
  </si>
  <si>
    <t>Crisis intervention</t>
  </si>
  <si>
    <t>85911015h30</t>
  </si>
  <si>
    <t>Exempt Suicide Crisis intervention</t>
  </si>
  <si>
    <t>85122100h02</t>
  </si>
  <si>
    <t>Exempt Rehabilitation services</t>
  </si>
  <si>
    <t>Physical therapy services</t>
  </si>
  <si>
    <t>85122101h02</t>
  </si>
  <si>
    <t>Exempt Physical therapy services</t>
  </si>
  <si>
    <t>Specialized rehabilitation services for people with disabilities</t>
  </si>
  <si>
    <t>86131904h02</t>
  </si>
  <si>
    <t>Exempt Specialized rehabilitation services for people with disabilities</t>
  </si>
  <si>
    <t>Household assistance and care</t>
  </si>
  <si>
    <t>91111600h02</t>
  </si>
  <si>
    <t>Exempt Household assistance and care</t>
  </si>
  <si>
    <t>Domestic and personal assistance</t>
  </si>
  <si>
    <t>91110000h01</t>
  </si>
  <si>
    <t>Grants - Domestic and personal assistance</t>
  </si>
  <si>
    <t>Medical Research</t>
  </si>
  <si>
    <t>Medical science and research</t>
  </si>
  <si>
    <t>85131700h02</t>
  </si>
  <si>
    <t>Exempt Medical science and research</t>
  </si>
  <si>
    <t>Loans</t>
  </si>
  <si>
    <t>Unsecured loan</t>
  </si>
  <si>
    <t>64101909h10</t>
  </si>
  <si>
    <t>No Interest Unsecured loan</t>
  </si>
  <si>
    <t>Crisis Support</t>
  </si>
  <si>
    <t>80172101h04</t>
  </si>
  <si>
    <t>Charity Crisis management and recovery service</t>
  </si>
  <si>
    <t>Child Care</t>
  </si>
  <si>
    <t>91111901h02</t>
  </si>
  <si>
    <t>Exempt Infant or child daycare services</t>
  </si>
  <si>
    <t>Blood</t>
  </si>
  <si>
    <t>Blood or sperm or transplant organ banks services</t>
  </si>
  <si>
    <t>85121809h02</t>
  </si>
  <si>
    <t>Exempt Blood or sperm or transplant organ banks services</t>
  </si>
  <si>
    <t>Disaster Recovery</t>
  </si>
  <si>
    <t>Disaster preparedness response services</t>
  </si>
  <si>
    <t>93131802h02</t>
  </si>
  <si>
    <t>Exempt Disaster preparedness response services</t>
  </si>
  <si>
    <t>Adult Education</t>
  </si>
  <si>
    <t>86132200h02</t>
  </si>
  <si>
    <t>Exempt Educational support services</t>
  </si>
  <si>
    <t>Technical professional schools</t>
  </si>
  <si>
    <t>86121803h02</t>
  </si>
  <si>
    <t>Exempt Technical professional schools</t>
  </si>
  <si>
    <t>Non technical professional schools</t>
  </si>
  <si>
    <t>86121804h02</t>
  </si>
  <si>
    <t>Exempt Non technical professional schools</t>
  </si>
  <si>
    <t>86141504h01</t>
  </si>
  <si>
    <t>Grants - Tuition reimbursement programs</t>
  </si>
  <si>
    <t>Children Educational and Support Programs</t>
  </si>
  <si>
    <t>86132200h15</t>
  </si>
  <si>
    <t>Children Educational support services</t>
  </si>
  <si>
    <t>Subsidies</t>
  </si>
  <si>
    <t>93151611h18</t>
  </si>
  <si>
    <t>Children Education Subsidies</t>
  </si>
  <si>
    <t>93151611h21</t>
  </si>
  <si>
    <t>School Subsidies</t>
  </si>
  <si>
    <t>93151611h17</t>
  </si>
  <si>
    <t>Other Children Education Subsidies</t>
  </si>
  <si>
    <t>Other Community Grants</t>
  </si>
  <si>
    <t>93151611h11</t>
  </si>
  <si>
    <t>Community Subsidies</t>
  </si>
  <si>
    <t>Art related services</t>
  </si>
  <si>
    <t>93141703h01</t>
  </si>
  <si>
    <t>Grants - Art related services</t>
  </si>
  <si>
    <t>Culture promotional services</t>
  </si>
  <si>
    <t>93141702h01</t>
  </si>
  <si>
    <t>Grants - Culture promotional services</t>
  </si>
  <si>
    <t>Cultural events organizations</t>
  </si>
  <si>
    <t>93141701h01</t>
  </si>
  <si>
    <t>Grants - Cultural events organizations</t>
  </si>
  <si>
    <t>Museum services</t>
  </si>
  <si>
    <t>93141708h01</t>
  </si>
  <si>
    <t>Grants - Museum services</t>
  </si>
  <si>
    <t>93141713h01</t>
  </si>
  <si>
    <t>Grants - Historic sites or monuments protection services</t>
  </si>
  <si>
    <t>Minorities protection services</t>
  </si>
  <si>
    <t>93141706h16</t>
  </si>
  <si>
    <t>Grants - Children and Minorities protection services</t>
  </si>
  <si>
    <t>Professional or semiprofessional sports clubs</t>
  </si>
  <si>
    <t>94121512h01</t>
  </si>
  <si>
    <t>Grants - Professional or semiprofessional sports clubs</t>
  </si>
  <si>
    <t>Community outreach programs</t>
  </si>
  <si>
    <t>92101503h01</t>
  </si>
  <si>
    <t>Grants - Community outreach programs</t>
  </si>
  <si>
    <t>80171907h01</t>
  </si>
  <si>
    <t>Grants - Community relations consultation and engagement</t>
  </si>
  <si>
    <t>Unspecified Not for Profit</t>
  </si>
  <si>
    <t>Charity organizations</t>
  </si>
  <si>
    <t>94131600h02</t>
  </si>
  <si>
    <t>Exempt Charity organizations</t>
  </si>
  <si>
    <t>80171908h02</t>
  </si>
  <si>
    <t>Exempt Not for profit organization relations consultation and engagement</t>
  </si>
  <si>
    <t>93151611h20</t>
  </si>
  <si>
    <t>Capital Subsidies</t>
  </si>
  <si>
    <t>Medical Equipment and Accessories and Supplies</t>
  </si>
  <si>
    <t>42000000h01</t>
  </si>
  <si>
    <t>Grants - Medical Equipment and Accessories and Supplies</t>
  </si>
  <si>
    <t>27000000h01</t>
  </si>
  <si>
    <t>Grants - Tools and General Machinery</t>
  </si>
  <si>
    <t>93151611h24</t>
  </si>
  <si>
    <t>Agency Subsidies</t>
  </si>
  <si>
    <t>E</t>
  </si>
  <si>
    <t>Jail or prison or penitentiary services</t>
  </si>
  <si>
    <t>92101701h23</t>
  </si>
  <si>
    <t>Wages Jail or prison or penitentiary services</t>
  </si>
  <si>
    <t>Inmate Food Services</t>
  </si>
  <si>
    <t>92101701h02</t>
  </si>
  <si>
    <t>Exempt Jail or prison or penitentiary services</t>
  </si>
  <si>
    <t>Foster Care and Family Welfare Services</t>
  </si>
  <si>
    <t>Family Community Services</t>
  </si>
  <si>
    <t>Social welfare services</t>
  </si>
  <si>
    <t>93141506h06</t>
  </si>
  <si>
    <t>Family Social welfare services</t>
  </si>
  <si>
    <t>93141506g19</t>
  </si>
  <si>
    <t>Medical Social welfare services</t>
  </si>
  <si>
    <t>93141506h08</t>
  </si>
  <si>
    <t>Other Crisis Social welfare services</t>
  </si>
  <si>
    <t>80172101h06</t>
  </si>
  <si>
    <t>Family Crisis management and recovery service</t>
  </si>
  <si>
    <t>Women Escaping Violence</t>
  </si>
  <si>
    <t>Women liberation movements</t>
  </si>
  <si>
    <t>94131803h12</t>
  </si>
  <si>
    <t>Violence against Women liberation movements</t>
  </si>
  <si>
    <t>Rental Subsidies</t>
  </si>
  <si>
    <t>80131501h22</t>
  </si>
  <si>
    <t>Advance for Residential rental</t>
  </si>
  <si>
    <t>80131501h09</t>
  </si>
  <si>
    <t>Youth Residential rental</t>
  </si>
  <si>
    <t>80131501h13</t>
  </si>
  <si>
    <t>Disability Residential rental</t>
  </si>
  <si>
    <t>Foster Care</t>
  </si>
  <si>
    <t>93141504h02</t>
  </si>
  <si>
    <t>Exempt Foster home care services or orphanage</t>
  </si>
  <si>
    <t>Out of Home Welfare</t>
  </si>
  <si>
    <t>93141506h19</t>
  </si>
  <si>
    <t>Out of Home Social welfare services</t>
  </si>
  <si>
    <t>Child Welfare</t>
  </si>
  <si>
    <t>93141506h25</t>
  </si>
  <si>
    <t>Child Social welfare services</t>
  </si>
  <si>
    <t>Self directed or employer sponsored retirement funds</t>
  </si>
  <si>
    <t>84131801h02</t>
  </si>
  <si>
    <t>Exempt Self directed or employer sponsored retirement funds</t>
  </si>
  <si>
    <t>Training</t>
  </si>
  <si>
    <t>80111504h02</t>
  </si>
  <si>
    <t>Exempt Labor training or development</t>
  </si>
  <si>
    <t>Other Exempt Employee Expense</t>
  </si>
  <si>
    <t>Administrative procedures or services</t>
  </si>
  <si>
    <t>93151507h03</t>
  </si>
  <si>
    <t>Exempt Employee Administrative procedures or services</t>
  </si>
  <si>
    <t>93151510h03</t>
  </si>
  <si>
    <t>Exempt Employee Administrative fees or tax collection services</t>
  </si>
  <si>
    <t>Taxes and Rates</t>
  </si>
  <si>
    <t>93151510h02</t>
  </si>
  <si>
    <t>Exempt Administrative fees or tax collection services</t>
  </si>
  <si>
    <t>90121603h02</t>
  </si>
  <si>
    <t>Exempt Passenger ticket verification service</t>
  </si>
  <si>
    <t>Other Business</t>
  </si>
  <si>
    <t>80171909h02</t>
  </si>
  <si>
    <t>Exempt Business and utility provider relations consultation and engagement</t>
  </si>
  <si>
    <t>Counselling and Assistance</t>
  </si>
  <si>
    <t>Employee assistance programs</t>
  </si>
  <si>
    <t>84131609h02</t>
  </si>
  <si>
    <t>Exempt Employee assistance programs</t>
  </si>
  <si>
    <t>85911003h05</t>
  </si>
  <si>
    <t>Employee Other counseling</t>
  </si>
  <si>
    <t>Vocational counseling</t>
  </si>
  <si>
    <t>85911004h05</t>
  </si>
  <si>
    <t>Employee Vocational counseling</t>
  </si>
  <si>
    <t>Medical doctor specialist services</t>
  </si>
  <si>
    <t>85121600h05</t>
  </si>
  <si>
    <t>Employee Medical doctor specialist services</t>
  </si>
  <si>
    <t>Workers Services</t>
  </si>
  <si>
    <t>Union Fees</t>
  </si>
  <si>
    <t>Trade unions</t>
  </si>
  <si>
    <t>94101800h02</t>
  </si>
  <si>
    <t>Exempt Trade unions</t>
  </si>
  <si>
    <t>Patient Travel Accommodation</t>
  </si>
  <si>
    <t>Isolated Patients IPTAAS Payments</t>
  </si>
  <si>
    <t>78141500h26</t>
  </si>
  <si>
    <t>Isolated Patient Transport arranging services</t>
  </si>
  <si>
    <t>Patient transport isolation chambers</t>
  </si>
  <si>
    <t>42192215h02</t>
  </si>
  <si>
    <t>Exempt Patient transport isolation chambers</t>
  </si>
  <si>
    <t>Non Isolated Patient Travel Accommodation</t>
  </si>
  <si>
    <t>78141500h31</t>
  </si>
  <si>
    <t>Exempt Patient Transport arranging services</t>
  </si>
  <si>
    <t>93142200h31</t>
  </si>
  <si>
    <t>Exempt Patient Accommodation services for those in need</t>
  </si>
  <si>
    <t>Non Travel Reimbursement</t>
  </si>
  <si>
    <t>64131602h02</t>
  </si>
  <si>
    <t>Exempt Cost reimbursement contract</t>
  </si>
  <si>
    <t>Exempt Board and Professional Fees</t>
  </si>
  <si>
    <t>Board Committee Fees</t>
  </si>
  <si>
    <t>Administrative agencies services</t>
  </si>
  <si>
    <t>93151505h14</t>
  </si>
  <si>
    <t>Board Administrative agencies services</t>
  </si>
  <si>
    <t>Medical Officer and Professional Fees</t>
  </si>
  <si>
    <t>94101602h02</t>
  </si>
  <si>
    <t>Exempt Medical health associations</t>
  </si>
  <si>
    <t>94101600h02</t>
  </si>
  <si>
    <t>Exempt Professional associations</t>
  </si>
  <si>
    <t>Workers Compensation Expense</t>
  </si>
  <si>
    <t>Worker Compensation Payments</t>
  </si>
  <si>
    <t>64122305h02</t>
  </si>
  <si>
    <t>Exempt Workers compensation insurance</t>
  </si>
  <si>
    <t>Cash Payments</t>
  </si>
  <si>
    <t>Common fund for commodities services</t>
  </si>
  <si>
    <t>93131605h02</t>
  </si>
  <si>
    <t>Exempt Common fund for commodities services</t>
  </si>
  <si>
    <t>Exempt Leave</t>
  </si>
  <si>
    <t>Work time arrangements</t>
  </si>
  <si>
    <t>93141807h28</t>
  </si>
  <si>
    <t>Excluded Leave Work time arrangements</t>
  </si>
  <si>
    <t>Exempt Super</t>
  </si>
  <si>
    <t>84131801h27</t>
  </si>
  <si>
    <t>Excluded Self directed or employer sponsored retirement funds</t>
  </si>
  <si>
    <t>Exempt Payroll</t>
  </si>
  <si>
    <t>Labor fee</t>
  </si>
  <si>
    <t>76122405h27</t>
  </si>
  <si>
    <t>Excluded Labor fee</t>
  </si>
  <si>
    <t>Excluded Taxes</t>
  </si>
  <si>
    <t>Income tax</t>
  </si>
  <si>
    <t>93161500h29</t>
  </si>
  <si>
    <t>Excluded Fringe Benefits Income tax</t>
  </si>
  <si>
    <t>93161500h27</t>
  </si>
  <si>
    <t>Excluded Income tax</t>
  </si>
  <si>
    <t>Sales tax</t>
  </si>
  <si>
    <t>93161605h27</t>
  </si>
  <si>
    <t>Excluded Sales tax</t>
  </si>
  <si>
    <t>Taxes other than income tax</t>
  </si>
  <si>
    <t>93161600h27</t>
  </si>
  <si>
    <t>Excluded Taxes other than income tax</t>
  </si>
  <si>
    <r>
      <rPr>
        <b/>
        <sz val="11"/>
        <color theme="1"/>
        <rFont val="Calibri"/>
        <family val="2"/>
        <scheme val="minor"/>
      </rPr>
      <t>Purpose</t>
    </r>
    <r>
      <rPr>
        <sz val="11"/>
        <color theme="1"/>
        <rFont val="Calibri"/>
        <family val="2"/>
        <scheme val="minor"/>
      </rPr>
      <t xml:space="preserve">
This Modern Slavery Inherent Risk Identification Tool (</t>
    </r>
    <r>
      <rPr>
        <b/>
        <sz val="11"/>
        <color theme="1"/>
        <rFont val="Calibri"/>
        <family val="2"/>
        <scheme val="minor"/>
      </rPr>
      <t>IRIT</t>
    </r>
    <r>
      <rPr>
        <sz val="11"/>
        <color theme="1"/>
        <rFont val="Calibri"/>
        <family val="2"/>
        <scheme val="minor"/>
      </rPr>
      <t>) is issued by the Office of the NSW Anti-slavery Commissioner. It should be read and used in conjunction with the Commissioner’s Guidance on Reasonable Steps to Manage Modern Slavery Risks in Operations and Supply-Chains (‘Guidance’ or 'GRS').
The inherent modern slavery risk level of a particular product category is the level of modern slavery risk exposure arising from purchasing products in that category, in the absence of risk controls or effective mitigation, based on an assessment of the global supply of that product or category.
The IRIT should be used by covered entities to identify the modern slavery risk inherent in procurement of products from a specific category, as defined in the IRIT. This version of the IRIT draws on the NSW Procurement Spend Cube procurement category taxonomy in use in 2023. 
Identifying these risks is one reasonable step towards effective risk management, but must be followed by further due diligence and risk management steps as laid out in the Commissioner’s Guidance. Which steps are reasonable will depend on the modern slavery risk involved in the procurement, and the buyer's capability.
The IRIT will help covered entities identify which spend categories should receive particular attention in their due diligence and risk management efforts. This does not, however, preclude that salient modern slavery risks will emerge in categories identified, through the IRIT, as low inherent risk, especially where suppliers have weak risk management and remediation arrangements in place. The IRIT will however allow covered entities to identify modern slavery risks inherent in particular procurement categories in a consistent and repeatable way. 
The IRIT will be periodically reviewed and updated, drawing on the latest evidence of the link between the factor in question and modern slavery risks in that particular product category, and reflecting any changes in the categories themselves. Users should check the version that they are using. Adverse reports or well-founded allegations of modern slavery may also trigger a review. Changes to the IRIT will be reflected in the adoption of a new version number for the IRIT. New versions will be published on the Commissioner's website.
It is anticipated that a new version of the IRIT will be prepared in 2024 to reflect changes made to the NSW Procurement Spend Cube procurement category taxonomy that were announced in December 2023, as this version of the tool was being finalised.
The GRS IRIT was developed by the Office of the Anti-slavery Commissioner in collaboration with a project team based at the University of Sydney Business School and led by Dr Jyotirmoyee Bhattacharjya and Thomas Astrum.  For questions about this tool, please contact the Office of the Anti-slavery Commissioner's Guidance on Reasonable Steps team, on grs@dcj.nsw.gov.au.
© NSW Anti-slavery Commissioner</t>
    </r>
  </si>
  <si>
    <t>Department of Home Affairs, Review of the Migration System: Final Report, March 2023</t>
  </si>
  <si>
    <t>Commonwealth of Australia, Report of the Migrant Workers Taskforce, March 2019</t>
  </si>
  <si>
    <r>
      <t xml:space="preserve">Version: 
</t>
    </r>
    <r>
      <rPr>
        <sz val="11"/>
        <color theme="1"/>
        <rFont val="Calibri"/>
        <family val="2"/>
        <scheme val="minor"/>
      </rPr>
      <t>1.1.2 January 2024</t>
    </r>
  </si>
  <si>
    <t>Investigations have identified that criminal syndicates are involved in other serious criminal offenses, including the use of the labour hire market to enable and facilitate the exploitation of overseas workers, illegal sex work, illicit drug and tobacco importations, and money laundering. These syndicates also employ complex financial structures to facilitate and conceal illegal activities and to avoid payment of taxes, creditors, and employee entitlements.
Note particularly the statement that: “[t]he underpayment and exploitation of a substantial number of temporary migrant workers in Australian workplaces is an unacceptable practice… [and] it has been a feature of the Australian labour market for too long” - p. 13</t>
  </si>
  <si>
    <t>The Parkinson Review noted that “the current system heightens the risk of exploitation faced by temporary migrant workers in Australia’s labour market” - p. 3</t>
  </si>
  <si>
    <t xml:space="preserve">[General] There are reports of unscrupulous immigration agents taking advantage of migrant workers, potentially subjecting them to various forms of exploitation and abuse.
[Vulnerable Populations] Immigration service providers may be linked to exploitative practices involving vulnerable workers, especially international students. 
[Supply Chain Model] The use of recruitment fees paid or incurred by employees can expose those workers to debt bondage and deceptive recruiting arrangements. 
[Regulatory Context] The temporary visa system may create opportunities for exploitation, related to dependency of visa-holders on sponsors and employers, limited whistleblower protections and limited access to grievance mechanisms. This may improve as new federal labour migration reforms take hold.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</si>
</sst>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_-* #,##0_-;\-* #,##0_-;_-* &quot;-&quot;??_-;_-@_-"/>
  </numFmts>
  <fonts count="30" x14ac:knownFonts="1">
    <font>
      <sz val="11"/>
      <color theme="1"/>
      <name val="Calibri"/>
      <family val="2"/>
      <scheme val="minor"/>
    </font>
    <font>
      <b/>
      <sz val="11"/>
      <color theme="1"/>
      <name val="Calibri"/>
      <family val="2"/>
      <scheme val="minor"/>
    </font>
    <font>
      <b/>
      <sz val="12"/>
      <color theme="0"/>
      <name val="Calibri"/>
      <family val="2"/>
      <scheme val="minor"/>
    </font>
    <font>
      <b/>
      <sz val="11"/>
      <color theme="0"/>
      <name val="Calibri"/>
      <family val="2"/>
      <scheme val="minor"/>
    </font>
    <font>
      <b/>
      <sz val="24"/>
      <color theme="1"/>
      <name val="Calibri"/>
      <family val="2"/>
      <scheme val="minor"/>
    </font>
    <font>
      <b/>
      <sz val="14"/>
      <color theme="0"/>
      <name val="Calibri"/>
      <family val="2"/>
      <scheme val="minor"/>
    </font>
    <font>
      <b/>
      <sz val="16"/>
      <color theme="1"/>
      <name val="Calibri"/>
      <family val="2"/>
      <scheme val="minor"/>
    </font>
    <font>
      <u/>
      <sz val="11"/>
      <color theme="10"/>
      <name val="Calibri"/>
      <family val="2"/>
      <scheme val="minor"/>
    </font>
    <font>
      <sz val="11"/>
      <name val="Calibri"/>
      <family val="2"/>
      <scheme val="minor"/>
    </font>
    <font>
      <sz val="10"/>
      <color theme="0"/>
      <name val="Calibri"/>
      <family val="2"/>
      <scheme val="minor"/>
    </font>
    <font>
      <sz val="10"/>
      <name val="Calibri"/>
      <family val="2"/>
      <scheme val="minor"/>
    </font>
    <font>
      <sz val="14"/>
      <color theme="1"/>
      <name val="Calibri"/>
      <family val="2"/>
      <scheme val="minor"/>
    </font>
    <font>
      <b/>
      <sz val="14"/>
      <color theme="1"/>
      <name val="Calibri"/>
      <family val="2"/>
      <scheme val="minor"/>
    </font>
    <font>
      <b/>
      <sz val="11"/>
      <name val="Calibri"/>
      <family val="2"/>
      <scheme val="minor"/>
    </font>
    <font>
      <sz val="11"/>
      <color theme="0"/>
      <name val="Calibri"/>
      <family val="2"/>
      <scheme val="minor"/>
    </font>
    <font>
      <b/>
      <sz val="11"/>
      <color theme="1"/>
      <name val="Arial"/>
      <family val="2"/>
    </font>
    <font>
      <sz val="11"/>
      <color theme="1"/>
      <name val="Arial"/>
      <family val="2"/>
    </font>
    <font>
      <sz val="11"/>
      <color theme="1"/>
      <name val="Calibri"/>
      <family val="2"/>
      <scheme val="minor"/>
    </font>
    <font>
      <sz val="11"/>
      <name val="Calibri"/>
      <family val="2"/>
    </font>
    <font>
      <sz val="11"/>
      <color rgb="FFFF0000"/>
      <name val="Calibri"/>
      <family val="2"/>
      <scheme val="minor"/>
    </font>
    <font>
      <b/>
      <sz val="12"/>
      <name val="Calibri"/>
      <family val="2"/>
      <scheme val="minor"/>
    </font>
    <font>
      <b/>
      <sz val="12"/>
      <color theme="1"/>
      <name val="Calibri"/>
      <family val="2"/>
      <scheme val="minor"/>
    </font>
    <font>
      <u/>
      <sz val="14"/>
      <name val="Calibri"/>
      <family val="2"/>
      <scheme val="minor"/>
    </font>
    <font>
      <sz val="14"/>
      <name val="Calibri"/>
      <family val="2"/>
      <scheme val="minor"/>
    </font>
    <font>
      <b/>
      <u/>
      <sz val="14"/>
      <name val="Calibri"/>
      <family val="2"/>
      <scheme val="minor"/>
    </font>
    <font>
      <b/>
      <sz val="14"/>
      <name val="Calibri"/>
      <family val="2"/>
      <scheme val="minor"/>
    </font>
    <font>
      <sz val="12"/>
      <color theme="1"/>
      <name val="Calibri"/>
      <family val="2"/>
      <scheme val="minor"/>
    </font>
    <font>
      <b/>
      <sz val="14"/>
      <color rgb="FFFF0000"/>
      <name val="Calibri"/>
      <family val="2"/>
      <scheme val="minor"/>
    </font>
    <font>
      <sz val="10"/>
      <color theme="1"/>
      <name val="Calibri"/>
      <family val="2"/>
    </font>
    <font>
      <sz val="10"/>
      <color theme="0"/>
      <name val="Calibri"/>
      <family val="2"/>
    </font>
  </fonts>
  <fills count="24">
    <fill>
      <patternFill patternType="none"/>
    </fill>
    <fill>
      <patternFill patternType="gray125"/>
    </fill>
    <fill>
      <patternFill patternType="solid">
        <fgColor theme="8" tint="0.79998168889431442"/>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0"/>
        <bgColor indexed="64"/>
      </patternFill>
    </fill>
    <fill>
      <patternFill patternType="solid">
        <fgColor rgb="FFFFFF00"/>
        <bgColor indexed="64"/>
      </patternFill>
    </fill>
    <fill>
      <patternFill patternType="solid">
        <fgColor rgb="FFC0C0C0"/>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DDDD"/>
        <bgColor indexed="64"/>
      </patternFill>
    </fill>
    <fill>
      <patternFill patternType="solid">
        <fgColor theme="4" tint="-0.249977111117893"/>
        <bgColor rgb="FF000000"/>
      </patternFill>
    </fill>
    <fill>
      <patternFill patternType="solid">
        <fgColor theme="4" tint="0.39997558519241921"/>
        <bgColor rgb="FF000000"/>
      </patternFill>
    </fill>
    <fill>
      <patternFill patternType="solid">
        <fgColor theme="4" tint="0.79998168889431442"/>
        <bgColor rgb="FF000000"/>
      </patternFill>
    </fill>
  </fills>
  <borders count="5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theme="4" tint="0.59996337778862885"/>
      </left>
      <right style="medium">
        <color theme="4" tint="-0.24994659260841701"/>
      </right>
      <top style="thin">
        <color theme="4" tint="0.59996337778862885"/>
      </top>
      <bottom/>
      <diagonal/>
    </border>
    <border>
      <left style="thin">
        <color theme="4" tint="0.59996337778862885"/>
      </left>
      <right style="medium">
        <color theme="4" tint="-0.24994659260841701"/>
      </right>
      <top/>
      <bottom style="medium">
        <color theme="4" tint="-0.24994659260841701"/>
      </bottom>
      <diagonal/>
    </border>
    <border>
      <left/>
      <right/>
      <top style="thin">
        <color indexed="64"/>
      </top>
      <bottom/>
      <diagonal/>
    </border>
    <border>
      <left style="medium">
        <color theme="4" tint="-0.24994659260841701"/>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thin">
        <color theme="4" tint="0.59996337778862885"/>
      </left>
      <right style="medium">
        <color theme="4" tint="-0.24994659260841701"/>
      </right>
      <top/>
      <bottom/>
      <diagonal/>
    </border>
    <border>
      <left/>
      <right/>
      <top/>
      <bottom style="medium">
        <color indexed="64"/>
      </bottom>
      <diagonal/>
    </border>
    <border>
      <left/>
      <right style="thin">
        <color indexed="64"/>
      </right>
      <top/>
      <bottom style="medium">
        <color indexed="64"/>
      </bottom>
      <diagonal/>
    </border>
    <border>
      <left style="medium">
        <color rgb="FFFF0000"/>
      </left>
      <right/>
      <top/>
      <bottom/>
      <diagonal/>
    </border>
    <border>
      <left/>
      <right style="medium">
        <color rgb="FFFF0000"/>
      </right>
      <top/>
      <bottom/>
      <diagonal/>
    </border>
  </borders>
  <cellStyleXfs count="5">
    <xf numFmtId="0" fontId="0" fillId="0" borderId="0"/>
    <xf numFmtId="0" fontId="7" fillId="0" borderId="0" applyNumberFormat="0" applyFill="0" applyBorder="0" applyAlignment="0" applyProtection="0"/>
    <xf numFmtId="164" fontId="17" fillId="0" borderId="0" applyFont="0" applyFill="0" applyBorder="0" applyAlignment="0" applyProtection="0"/>
    <xf numFmtId="0" fontId="18" fillId="0" borderId="0"/>
    <xf numFmtId="164" fontId="17" fillId="0" borderId="0" applyFont="0" applyFill="0" applyBorder="0" applyAlignment="0" applyProtection="0"/>
  </cellStyleXfs>
  <cellXfs count="238">
    <xf numFmtId="0" fontId="0" fillId="0" borderId="0" xfId="0"/>
    <xf numFmtId="0" fontId="1" fillId="0" borderId="1" xfId="0" applyFont="1" applyBorder="1" applyAlignment="1">
      <alignment horizontal="center" vertical="center" wrapText="1"/>
    </xf>
    <xf numFmtId="0" fontId="1" fillId="4" borderId="1" xfId="0" applyFont="1" applyFill="1" applyBorder="1"/>
    <xf numFmtId="0" fontId="0" fillId="0" borderId="0" xfId="0" applyAlignment="1">
      <alignment vertical="center"/>
    </xf>
    <xf numFmtId="0" fontId="6" fillId="0" borderId="0" xfId="0" applyFont="1" applyAlignment="1">
      <alignment vertical="center"/>
    </xf>
    <xf numFmtId="0" fontId="0" fillId="0" borderId="1" xfId="0" applyBorder="1" applyAlignment="1">
      <alignment horizontal="center" vertical="center"/>
    </xf>
    <xf numFmtId="0" fontId="2" fillId="3" borderId="13" xfId="0" applyFont="1" applyFill="1" applyBorder="1"/>
    <xf numFmtId="0" fontId="2" fillId="3" borderId="0" xfId="0" applyFont="1" applyFill="1"/>
    <xf numFmtId="0" fontId="2" fillId="3" borderId="14" xfId="0" applyFont="1" applyFill="1" applyBorder="1"/>
    <xf numFmtId="0" fontId="7" fillId="4" borderId="1" xfId="1" applyFill="1" applyBorder="1" applyAlignment="1">
      <alignment horizontal="center" vertical="center"/>
    </xf>
    <xf numFmtId="0" fontId="0" fillId="0" borderId="20" xfId="0" applyBorder="1" applyAlignment="1">
      <alignment horizontal="left" vertical="top" wrapText="1"/>
    </xf>
    <xf numFmtId="0" fontId="0" fillId="0" borderId="20" xfId="0" applyBorder="1" applyAlignment="1">
      <alignment vertical="top" wrapText="1"/>
    </xf>
    <xf numFmtId="0" fontId="0" fillId="0" borderId="0" xfId="0" applyAlignment="1">
      <alignment horizontal="center"/>
    </xf>
    <xf numFmtId="0" fontId="0" fillId="0" borderId="0" xfId="0" applyAlignment="1">
      <alignment horizontal="center" vertical="center"/>
    </xf>
    <xf numFmtId="0" fontId="3" fillId="3" borderId="2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6" fillId="0" borderId="0" xfId="0" applyFont="1" applyAlignment="1">
      <alignment horizontal="center" vertical="center"/>
    </xf>
    <xf numFmtId="0" fontId="3" fillId="3" borderId="8"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0" fillId="0" borderId="6" xfId="0" applyBorder="1" applyAlignment="1">
      <alignment vertical="top" wrapText="1"/>
    </xf>
    <xf numFmtId="0" fontId="11" fillId="0" borderId="0" xfId="0" applyFont="1" applyAlignment="1">
      <alignment vertical="center" wrapText="1"/>
    </xf>
    <xf numFmtId="0" fontId="3" fillId="3" borderId="9" xfId="0" applyFont="1" applyFill="1" applyBorder="1" applyAlignment="1">
      <alignment horizontal="center" vertical="center" wrapText="1"/>
    </xf>
    <xf numFmtId="0" fontId="12" fillId="0" borderId="7" xfId="0" applyFont="1" applyBorder="1" applyAlignment="1">
      <alignment horizontal="center" vertical="center" wrapText="1"/>
    </xf>
    <xf numFmtId="0" fontId="6" fillId="8" borderId="0" xfId="0" applyFont="1" applyFill="1" applyAlignment="1">
      <alignment horizontal="center" vertical="center"/>
    </xf>
    <xf numFmtId="0" fontId="0" fillId="8" borderId="0" xfId="0" applyFill="1"/>
    <xf numFmtId="0" fontId="0" fillId="8" borderId="0" xfId="0" applyFill="1" applyAlignment="1">
      <alignment vertical="center"/>
    </xf>
    <xf numFmtId="0" fontId="10" fillId="7" borderId="1" xfId="0" applyFont="1" applyFill="1" applyBorder="1" applyAlignment="1">
      <alignment vertical="center" wrapText="1"/>
    </xf>
    <xf numFmtId="0" fontId="0" fillId="8" borderId="0" xfId="0" applyFill="1" applyAlignment="1">
      <alignment horizontal="left" vertical="center"/>
    </xf>
    <xf numFmtId="0" fontId="9" fillId="5" borderId="1" xfId="0" applyFont="1" applyFill="1" applyBorder="1" applyAlignment="1">
      <alignment vertical="center" wrapText="1"/>
    </xf>
    <xf numFmtId="0" fontId="10" fillId="4" borderId="1" xfId="0" applyFont="1" applyFill="1" applyBorder="1" applyAlignment="1">
      <alignment vertical="center" wrapText="1"/>
    </xf>
    <xf numFmtId="0" fontId="0" fillId="8" borderId="0" xfId="0" applyFill="1" applyAlignment="1">
      <alignment horizontal="center" vertical="center"/>
    </xf>
    <xf numFmtId="0" fontId="8" fillId="4" borderId="1" xfId="0" applyFont="1" applyFill="1" applyBorder="1" applyAlignment="1">
      <alignment vertical="center"/>
    </xf>
    <xf numFmtId="0" fontId="15" fillId="10" borderId="1" xfId="0" applyFont="1" applyFill="1" applyBorder="1" applyAlignment="1">
      <alignment horizontal="center" vertical="center"/>
    </xf>
    <xf numFmtId="0" fontId="16" fillId="0" borderId="1" xfId="0" applyFont="1" applyBorder="1" applyAlignment="1">
      <alignment vertical="center"/>
    </xf>
    <xf numFmtId="0" fontId="16" fillId="0" borderId="1" xfId="0" applyFont="1" applyBorder="1" applyAlignment="1">
      <alignment horizontal="center" vertical="center"/>
    </xf>
    <xf numFmtId="0" fontId="7" fillId="4" borderId="1" xfId="1" applyFill="1" applyBorder="1" applyAlignment="1">
      <alignment horizontal="left" vertical="center"/>
    </xf>
    <xf numFmtId="0" fontId="8" fillId="4" borderId="1" xfId="0" applyFont="1" applyFill="1" applyBorder="1" applyAlignment="1">
      <alignment horizontal="center" vertical="center"/>
    </xf>
    <xf numFmtId="0" fontId="0" fillId="8" borderId="0" xfId="0" applyFill="1" applyAlignment="1">
      <alignment horizontal="center"/>
    </xf>
    <xf numFmtId="165" fontId="16" fillId="0" borderId="1" xfId="2" applyNumberFormat="1" applyFont="1" applyBorder="1" applyAlignment="1">
      <alignment horizontal="center" vertical="center"/>
    </xf>
    <xf numFmtId="0" fontId="1" fillId="0" borderId="0" xfId="0" applyFont="1" applyAlignment="1">
      <alignment vertical="top" wrapText="1"/>
    </xf>
    <xf numFmtId="0" fontId="16" fillId="11" borderId="1" xfId="0" applyFont="1" applyFill="1" applyBorder="1" applyAlignment="1">
      <alignment vertical="center"/>
    </xf>
    <xf numFmtId="165" fontId="16" fillId="0" borderId="1" xfId="2" applyNumberFormat="1" applyFont="1" applyBorder="1" applyAlignment="1">
      <alignment vertical="center"/>
    </xf>
    <xf numFmtId="0" fontId="1" fillId="8" borderId="0" xfId="0" applyFont="1" applyFill="1" applyAlignment="1">
      <alignment vertical="center"/>
    </xf>
    <xf numFmtId="0" fontId="8" fillId="8" borderId="0" xfId="0" applyFont="1" applyFill="1" applyAlignment="1">
      <alignment horizontal="left" vertical="top"/>
    </xf>
    <xf numFmtId="0" fontId="14" fillId="8" borderId="0" xfId="0" applyFont="1" applyFill="1" applyAlignment="1">
      <alignment vertical="center"/>
    </xf>
    <xf numFmtId="0" fontId="8" fillId="8" borderId="0" xfId="0" applyFont="1" applyFill="1" applyAlignment="1">
      <alignment vertical="center" wrapText="1"/>
    </xf>
    <xf numFmtId="0" fontId="8" fillId="8" borderId="0" xfId="0" applyFont="1" applyFill="1" applyAlignment="1">
      <alignment vertical="center"/>
    </xf>
    <xf numFmtId="0" fontId="14" fillId="8" borderId="0" xfId="0" applyFont="1" applyFill="1" applyAlignment="1">
      <alignment horizontal="center" vertical="center"/>
    </xf>
    <xf numFmtId="0" fontId="8" fillId="8" borderId="0" xfId="0" applyFont="1" applyFill="1" applyAlignment="1">
      <alignment horizontal="center" vertical="center"/>
    </xf>
    <xf numFmtId="0" fontId="20" fillId="12" borderId="1" xfId="0" applyFont="1" applyFill="1" applyBorder="1" applyAlignment="1">
      <alignment horizontal="center" vertical="top"/>
    </xf>
    <xf numFmtId="0" fontId="21" fillId="12" borderId="1" xfId="0" applyFont="1" applyFill="1" applyBorder="1" applyAlignment="1">
      <alignment horizontal="center" vertical="top" wrapText="1"/>
    </xf>
    <xf numFmtId="0" fontId="21" fillId="12" borderId="38" xfId="0" applyFont="1" applyFill="1" applyBorder="1" applyAlignment="1">
      <alignment horizontal="center" vertical="top" wrapText="1"/>
    </xf>
    <xf numFmtId="0" fontId="19" fillId="9" borderId="0" xfId="0" applyFont="1" applyFill="1"/>
    <xf numFmtId="0" fontId="0" fillId="13" borderId="0" xfId="0" applyFill="1" applyAlignment="1">
      <alignment horizontal="center"/>
    </xf>
    <xf numFmtId="0" fontId="0" fillId="13" borderId="0" xfId="0" applyFill="1"/>
    <xf numFmtId="0" fontId="22" fillId="4" borderId="43" xfId="1" applyFont="1" applyFill="1" applyBorder="1" applyAlignment="1">
      <alignment horizontal="center" vertical="center"/>
    </xf>
    <xf numFmtId="0" fontId="8" fillId="8" borderId="0" xfId="0" applyFont="1" applyFill="1" applyAlignment="1">
      <alignment horizontal="left" vertical="top" wrapText="1"/>
    </xf>
    <xf numFmtId="0" fontId="1" fillId="4" borderId="1" xfId="0" applyFont="1" applyFill="1" applyBorder="1" applyAlignment="1">
      <alignment vertical="center"/>
    </xf>
    <xf numFmtId="0" fontId="1" fillId="4" borderId="1" xfId="0" applyFont="1" applyFill="1" applyBorder="1" applyAlignment="1">
      <alignment vertical="center" wrapText="1"/>
    </xf>
    <xf numFmtId="0" fontId="1" fillId="8" borderId="0" xfId="0" applyFont="1" applyFill="1" applyAlignment="1">
      <alignment vertical="center" wrapText="1"/>
    </xf>
    <xf numFmtId="0" fontId="25" fillId="8" borderId="0" xfId="0" applyFont="1" applyFill="1" applyAlignment="1">
      <alignment horizontal="center" vertical="center" wrapText="1"/>
    </xf>
    <xf numFmtId="0" fontId="23" fillId="8" borderId="0" xfId="0" applyFont="1" applyFill="1" applyAlignment="1">
      <alignment horizontal="center" vertical="center"/>
    </xf>
    <xf numFmtId="0" fontId="1" fillId="8" borderId="0" xfId="0" applyFont="1" applyFill="1" applyAlignment="1">
      <alignment horizontal="center" vertical="center" wrapText="1"/>
    </xf>
    <xf numFmtId="0" fontId="1" fillId="8" borderId="36" xfId="0" applyFont="1" applyFill="1" applyBorder="1" applyAlignment="1">
      <alignment horizontal="center" vertical="center"/>
    </xf>
    <xf numFmtId="0" fontId="1" fillId="8" borderId="36" xfId="0" applyFont="1" applyFill="1" applyBorder="1" applyAlignment="1">
      <alignment horizontal="center" vertical="center" wrapText="1"/>
    </xf>
    <xf numFmtId="0" fontId="6" fillId="8" borderId="36" xfId="0" applyFont="1" applyFill="1" applyBorder="1" applyAlignment="1">
      <alignment horizontal="center" vertical="center"/>
    </xf>
    <xf numFmtId="0" fontId="6" fillId="8" borderId="36" xfId="0" applyFont="1" applyFill="1" applyBorder="1" applyAlignment="1">
      <alignment horizontal="left" vertical="center"/>
    </xf>
    <xf numFmtId="0" fontId="6" fillId="8" borderId="35" xfId="0" applyFont="1" applyFill="1" applyBorder="1" applyAlignment="1">
      <alignment horizontal="center" vertical="center"/>
    </xf>
    <xf numFmtId="0" fontId="1" fillId="8" borderId="0" xfId="0" applyFont="1" applyFill="1" applyAlignment="1">
      <alignment horizontal="center" vertical="center"/>
    </xf>
    <xf numFmtId="0" fontId="0" fillId="16" borderId="10" xfId="0" applyFill="1" applyBorder="1" applyAlignment="1">
      <alignment horizontal="left" vertical="center"/>
    </xf>
    <xf numFmtId="0" fontId="0" fillId="17" borderId="10" xfId="0" applyFill="1" applyBorder="1" applyAlignment="1">
      <alignment horizontal="left" vertical="center"/>
    </xf>
    <xf numFmtId="0" fontId="0" fillId="18" borderId="10" xfId="0" applyFill="1" applyBorder="1" applyAlignment="1">
      <alignment horizontal="left" vertical="center"/>
    </xf>
    <xf numFmtId="0" fontId="3" fillId="8" borderId="0" xfId="0" applyFont="1" applyFill="1" applyAlignment="1">
      <alignment horizontal="center" vertical="center"/>
    </xf>
    <xf numFmtId="0" fontId="26" fillId="0" borderId="30" xfId="0" applyFont="1" applyBorder="1" applyAlignment="1">
      <alignment horizontal="center" vertical="center"/>
    </xf>
    <xf numFmtId="0" fontId="1" fillId="14" borderId="1" xfId="0" applyFont="1" applyFill="1" applyBorder="1" applyAlignment="1">
      <alignment vertical="center"/>
    </xf>
    <xf numFmtId="0" fontId="0" fillId="0" borderId="0" xfId="0" applyAlignment="1">
      <alignment vertical="top" wrapText="1"/>
    </xf>
    <xf numFmtId="0" fontId="0" fillId="0" borderId="0" xfId="0" applyAlignment="1">
      <alignment vertical="top"/>
    </xf>
    <xf numFmtId="0" fontId="16" fillId="8" borderId="1" xfId="0" applyFont="1" applyFill="1" applyBorder="1" applyAlignment="1">
      <alignment vertical="center"/>
    </xf>
    <xf numFmtId="0" fontId="16" fillId="0" borderId="30" xfId="0" applyFont="1" applyBorder="1" applyAlignment="1">
      <alignment horizontal="center" vertical="center"/>
    </xf>
    <xf numFmtId="0" fontId="0" fillId="8" borderId="0" xfId="0" applyFill="1" applyAlignment="1">
      <alignment horizontal="left" vertical="center" wrapText="1"/>
    </xf>
    <xf numFmtId="0" fontId="0" fillId="8" borderId="0" xfId="0" applyFill="1" applyAlignment="1">
      <alignment horizontal="left" vertical="top"/>
    </xf>
    <xf numFmtId="0" fontId="16" fillId="8" borderId="0" xfId="0" applyFont="1" applyFill="1" applyAlignment="1">
      <alignment horizontal="center" vertical="center"/>
    </xf>
    <xf numFmtId="0" fontId="16" fillId="8" borderId="0" xfId="0" applyFont="1" applyFill="1" applyAlignment="1">
      <alignment vertical="center"/>
    </xf>
    <xf numFmtId="165" fontId="16" fillId="8" borderId="0" xfId="2" applyNumberFormat="1" applyFont="1" applyFill="1" applyBorder="1" applyAlignment="1">
      <alignment vertical="center"/>
    </xf>
    <xf numFmtId="0" fontId="15" fillId="10" borderId="1" xfId="0" applyFont="1" applyFill="1" applyBorder="1" applyAlignment="1">
      <alignment horizontal="left" vertical="center"/>
    </xf>
    <xf numFmtId="0" fontId="7" fillId="4" borderId="30" xfId="1" applyFill="1" applyBorder="1" applyAlignment="1">
      <alignment horizontal="center" vertical="center"/>
    </xf>
    <xf numFmtId="0" fontId="7" fillId="4" borderId="17" xfId="1" applyFill="1" applyBorder="1" applyAlignment="1">
      <alignment horizontal="center" vertical="center"/>
    </xf>
    <xf numFmtId="0" fontId="0" fillId="8" borderId="0" xfId="0" applyFill="1" applyAlignment="1">
      <alignment vertical="top"/>
    </xf>
    <xf numFmtId="0" fontId="7" fillId="0" borderId="0" xfId="1"/>
    <xf numFmtId="0" fontId="8" fillId="7" borderId="1" xfId="0" applyFont="1" applyFill="1" applyBorder="1" applyAlignment="1">
      <alignment vertical="center"/>
    </xf>
    <xf numFmtId="0" fontId="8" fillId="19" borderId="1" xfId="0" applyFont="1" applyFill="1" applyBorder="1" applyAlignment="1">
      <alignment vertical="center" wrapText="1"/>
    </xf>
    <xf numFmtId="49" fontId="8" fillId="4" borderId="1" xfId="0" applyNumberFormat="1" applyFont="1" applyFill="1" applyBorder="1" applyAlignment="1">
      <alignment horizontal="center" vertical="center"/>
    </xf>
    <xf numFmtId="49" fontId="8" fillId="4" borderId="10" xfId="0" applyNumberFormat="1" applyFont="1" applyFill="1" applyBorder="1" applyAlignment="1">
      <alignment horizontal="center" vertical="center"/>
    </xf>
    <xf numFmtId="0" fontId="8" fillId="4" borderId="10" xfId="0" applyFont="1" applyFill="1" applyBorder="1" applyAlignment="1">
      <alignment vertical="center"/>
    </xf>
    <xf numFmtId="0" fontId="7" fillId="4" borderId="17" xfId="1" applyNumberFormat="1" applyFill="1" applyBorder="1" applyAlignment="1">
      <alignment horizontal="center" vertical="center"/>
    </xf>
    <xf numFmtId="0" fontId="16" fillId="0" borderId="1" xfId="2" applyNumberFormat="1" applyFont="1" applyBorder="1" applyAlignment="1">
      <alignment horizontal="center" vertical="center"/>
    </xf>
    <xf numFmtId="0" fontId="0" fillId="0" borderId="43" xfId="0" applyBorder="1" applyAlignment="1">
      <alignment horizontal="center" vertical="center"/>
    </xf>
    <xf numFmtId="0" fontId="22" fillId="4" borderId="1" xfId="1" applyFont="1" applyFill="1" applyBorder="1" applyAlignment="1">
      <alignment horizontal="center" vertical="center"/>
    </xf>
    <xf numFmtId="0" fontId="0" fillId="0" borderId="54" xfId="0" applyBorder="1" applyAlignment="1">
      <alignment horizontal="center" vertical="center"/>
    </xf>
    <xf numFmtId="0" fontId="9" fillId="5" borderId="30" xfId="0" applyFont="1" applyFill="1" applyBorder="1" applyAlignment="1">
      <alignment vertical="center" wrapText="1"/>
    </xf>
    <xf numFmtId="0" fontId="10" fillId="7" borderId="30" xfId="0" applyFont="1" applyFill="1" applyBorder="1" applyAlignment="1">
      <alignment vertical="center" wrapText="1"/>
    </xf>
    <xf numFmtId="0" fontId="28" fillId="22" borderId="1" xfId="0" applyFont="1" applyFill="1" applyBorder="1" applyAlignment="1">
      <alignment vertical="center"/>
    </xf>
    <xf numFmtId="0" fontId="28" fillId="23" borderId="1" xfId="0" applyFont="1" applyFill="1" applyBorder="1" applyAlignment="1">
      <alignment vertical="center"/>
    </xf>
    <xf numFmtId="0" fontId="29" fillId="21" borderId="1" xfId="0" applyFont="1" applyFill="1" applyBorder="1" applyAlignment="1">
      <alignment vertical="center"/>
    </xf>
    <xf numFmtId="0" fontId="4" fillId="0" borderId="0" xfId="0" applyFont="1" applyAlignment="1">
      <alignment vertical="center"/>
    </xf>
    <xf numFmtId="0" fontId="0" fillId="0" borderId="17" xfId="0" applyBorder="1" applyAlignment="1" applyProtection="1">
      <alignment horizontal="center" vertical="center" wrapText="1"/>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4" fillId="2" borderId="55" xfId="0" applyFont="1" applyFill="1" applyBorder="1" applyAlignment="1">
      <alignment horizontal="center" vertical="center"/>
    </xf>
    <xf numFmtId="0" fontId="4" fillId="2" borderId="56" xfId="0" applyFont="1" applyFill="1" applyBorder="1" applyAlignment="1">
      <alignment horizontal="center" vertical="center"/>
    </xf>
    <xf numFmtId="0" fontId="6" fillId="2" borderId="0" xfId="0" applyFont="1" applyFill="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left" vertical="center"/>
    </xf>
    <xf numFmtId="0" fontId="2" fillId="3" borderId="27"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3" borderId="13" xfId="0" applyFont="1" applyFill="1" applyBorder="1" applyAlignment="1">
      <alignment horizontal="left"/>
    </xf>
    <xf numFmtId="0" fontId="2" fillId="3" borderId="0" xfId="0" applyFont="1" applyFill="1" applyAlignment="1">
      <alignment horizontal="left"/>
    </xf>
    <xf numFmtId="0" fontId="2" fillId="3" borderId="14" xfId="0" applyFont="1" applyFill="1" applyBorder="1" applyAlignment="1">
      <alignment horizontal="left"/>
    </xf>
    <xf numFmtId="0" fontId="19" fillId="20" borderId="46" xfId="0" applyFont="1" applyFill="1" applyBorder="1" applyAlignment="1">
      <alignment horizontal="center" vertical="center" wrapText="1"/>
    </xf>
    <xf numFmtId="0" fontId="19" fillId="20" borderId="47" xfId="0" applyFont="1" applyFill="1" applyBorder="1" applyAlignment="1">
      <alignment horizontal="center" vertical="center" wrapText="1"/>
    </xf>
    <xf numFmtId="0" fontId="19" fillId="20" borderId="48" xfId="0" applyFont="1" applyFill="1" applyBorder="1" applyAlignment="1">
      <alignment horizontal="center" vertical="center" wrapText="1"/>
    </xf>
    <xf numFmtId="0" fontId="19" fillId="20" borderId="57" xfId="0" applyFont="1" applyFill="1" applyBorder="1" applyAlignment="1">
      <alignment horizontal="center" vertical="center" wrapText="1"/>
    </xf>
    <xf numFmtId="0" fontId="19" fillId="20" borderId="0" xfId="0" applyFont="1" applyFill="1" applyAlignment="1">
      <alignment horizontal="center" vertical="center" wrapText="1"/>
    </xf>
    <xf numFmtId="0" fontId="19" fillId="20" borderId="58" xfId="0" applyFont="1" applyFill="1" applyBorder="1" applyAlignment="1">
      <alignment horizontal="center" vertical="center" wrapText="1"/>
    </xf>
    <xf numFmtId="0" fontId="19" fillId="20" borderId="49" xfId="0" applyFont="1" applyFill="1" applyBorder="1" applyAlignment="1">
      <alignment horizontal="center" vertical="center" wrapText="1"/>
    </xf>
    <xf numFmtId="0" fontId="19" fillId="20" borderId="50" xfId="0" applyFont="1" applyFill="1" applyBorder="1" applyAlignment="1">
      <alignment horizontal="center" vertical="center" wrapText="1"/>
    </xf>
    <xf numFmtId="0" fontId="19" fillId="20" borderId="51" xfId="0" applyFont="1" applyFill="1" applyBorder="1" applyAlignment="1">
      <alignment horizontal="center" vertical="center" wrapText="1"/>
    </xf>
    <xf numFmtId="0" fontId="0" fillId="0" borderId="0" xfId="0" applyAlignment="1">
      <alignment horizontal="left" vertical="top" wrapText="1"/>
    </xf>
    <xf numFmtId="0" fontId="13" fillId="14"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6" fillId="4" borderId="36" xfId="0" applyFont="1" applyFill="1" applyBorder="1" applyAlignment="1">
      <alignment horizontal="center" vertical="center"/>
    </xf>
    <xf numFmtId="0" fontId="3" fillId="5" borderId="1" xfId="0" applyFont="1" applyFill="1" applyBorder="1" applyAlignment="1">
      <alignment horizontal="center" vertical="center" wrapText="1"/>
    </xf>
    <xf numFmtId="0" fontId="3" fillId="5" borderId="1" xfId="0" applyFont="1" applyFill="1" applyBorder="1" applyAlignment="1">
      <alignment horizontal="center" vertical="center"/>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1" fillId="7" borderId="10" xfId="0" applyFont="1" applyFill="1" applyBorder="1" applyAlignment="1">
      <alignment horizontal="center" vertical="center" wrapText="1"/>
    </xf>
    <xf numFmtId="0" fontId="1" fillId="7" borderId="11"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7" fillId="0" borderId="30" xfId="1" applyBorder="1" applyAlignment="1">
      <alignment horizontal="left"/>
    </xf>
    <xf numFmtId="0" fontId="7" fillId="0" borderId="17" xfId="1" applyBorder="1" applyAlignment="1">
      <alignment horizontal="left"/>
    </xf>
    <xf numFmtId="0" fontId="7" fillId="0" borderId="1" xfId="1" applyBorder="1" applyAlignment="1">
      <alignment horizontal="left"/>
    </xf>
    <xf numFmtId="0" fontId="2" fillId="3" borderId="8" xfId="0" applyFont="1" applyFill="1" applyBorder="1" applyAlignment="1">
      <alignment horizontal="left" vertical="center"/>
    </xf>
    <xf numFmtId="0" fontId="2" fillId="3" borderId="9" xfId="0" applyFont="1" applyFill="1" applyBorder="1" applyAlignment="1">
      <alignment horizontal="left" vertical="center"/>
    </xf>
    <xf numFmtId="0" fontId="11" fillId="0" borderId="32" xfId="0" applyFont="1" applyBorder="1" applyAlignment="1">
      <alignment horizontal="center" vertical="center" wrapText="1"/>
    </xf>
    <xf numFmtId="0" fontId="11" fillId="0" borderId="22" xfId="0" applyFont="1" applyBorder="1" applyAlignment="1">
      <alignment horizontal="center" vertical="center" wrapText="1"/>
    </xf>
    <xf numFmtId="0" fontId="0" fillId="0" borderId="15" xfId="0" applyBorder="1" applyAlignment="1">
      <alignment horizontal="center" vertical="center" wrapText="1"/>
    </xf>
    <xf numFmtId="0" fontId="0" fillId="0" borderId="18" xfId="0" applyBorder="1" applyAlignment="1">
      <alignment horizontal="center" vertical="center" wrapText="1"/>
    </xf>
    <xf numFmtId="0" fontId="0" fillId="0" borderId="11" xfId="0" applyBorder="1" applyAlignment="1">
      <alignment horizontal="left" vertical="top" wrapText="1"/>
    </xf>
    <xf numFmtId="0" fontId="0" fillId="0" borderId="19" xfId="0" applyBorder="1" applyAlignment="1">
      <alignment horizontal="left" vertical="top" wrapText="1"/>
    </xf>
    <xf numFmtId="0" fontId="0" fillId="0" borderId="8" xfId="0" applyBorder="1" applyAlignment="1">
      <alignment horizontal="center" vertical="top" wrapText="1"/>
    </xf>
    <xf numFmtId="0" fontId="0" fillId="0" borderId="25" xfId="0" applyBorder="1" applyAlignment="1">
      <alignment horizontal="center" vertical="top" wrapText="1"/>
    </xf>
    <xf numFmtId="0" fontId="0" fillId="0" borderId="24" xfId="0" applyBorder="1" applyAlignment="1">
      <alignment horizontal="left" vertical="top" wrapText="1"/>
    </xf>
    <xf numFmtId="0" fontId="0" fillId="0" borderId="26" xfId="0" applyBorder="1" applyAlignment="1">
      <alignment horizontal="left" vertical="top" wrapText="1"/>
    </xf>
    <xf numFmtId="0" fontId="8" fillId="0" borderId="9" xfId="0" applyFont="1" applyBorder="1" applyAlignment="1">
      <alignment horizontal="left" vertical="top" wrapText="1"/>
    </xf>
    <xf numFmtId="0" fontId="8" fillId="0" borderId="22" xfId="0" applyFont="1" applyBorder="1" applyAlignment="1">
      <alignment horizontal="left" vertical="top" wrapText="1"/>
    </xf>
    <xf numFmtId="0" fontId="0" fillId="0" borderId="0" xfId="0" applyAlignment="1">
      <alignment horizontal="left" wrapText="1"/>
    </xf>
    <xf numFmtId="0" fontId="11" fillId="0" borderId="33" xfId="0" applyFont="1" applyBorder="1" applyAlignment="1">
      <alignment horizontal="center" vertical="center" wrapText="1"/>
    </xf>
    <xf numFmtId="0" fontId="0" fillId="0" borderId="16" xfId="0" applyBorder="1" applyAlignment="1">
      <alignment vertical="center" wrapText="1"/>
    </xf>
    <xf numFmtId="0" fontId="0" fillId="0" borderId="18" xfId="0" applyBorder="1" applyAlignment="1">
      <alignment vertical="center" wrapText="1"/>
    </xf>
    <xf numFmtId="0" fontId="0" fillId="0" borderId="1" xfId="0" applyBorder="1" applyAlignment="1">
      <alignment horizontal="left" vertical="top" wrapText="1"/>
    </xf>
    <xf numFmtId="0" fontId="8" fillId="0" borderId="1" xfId="0" applyFont="1" applyBorder="1" applyAlignment="1">
      <alignment horizontal="left" vertical="top" wrapText="1"/>
    </xf>
    <xf numFmtId="0" fontId="8" fillId="0" borderId="19" xfId="0" applyFont="1" applyBorder="1" applyAlignment="1">
      <alignment horizontal="left" vertical="top" wrapText="1"/>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0" fillId="0" borderId="5" xfId="0" applyBorder="1" applyAlignment="1">
      <alignment horizontal="left" vertical="center" wrapText="1"/>
    </xf>
    <xf numFmtId="0" fontId="0" fillId="0" borderId="5" xfId="0" applyBorder="1" applyAlignment="1">
      <alignment horizontal="left" vertical="center"/>
    </xf>
    <xf numFmtId="0" fontId="0" fillId="8" borderId="0" xfId="0" applyFill="1" applyAlignment="1">
      <alignment horizontal="left" vertical="top" wrapText="1"/>
    </xf>
    <xf numFmtId="0" fontId="0" fillId="8" borderId="10" xfId="0" applyFill="1" applyBorder="1" applyAlignment="1">
      <alignment horizontal="left" vertical="center" wrapText="1"/>
    </xf>
    <xf numFmtId="0" fontId="0" fillId="8" borderId="38" xfId="0" applyFill="1" applyBorder="1" applyAlignment="1">
      <alignment horizontal="left" vertical="center" wrapText="1"/>
    </xf>
    <xf numFmtId="0" fontId="0" fillId="8" borderId="11" xfId="0" applyFill="1" applyBorder="1" applyAlignment="1">
      <alignment horizontal="left" vertical="center" wrapText="1"/>
    </xf>
    <xf numFmtId="0" fontId="0" fillId="11" borderId="30" xfId="0" applyFill="1" applyBorder="1" applyAlignment="1">
      <alignment horizontal="left" vertical="center"/>
    </xf>
    <xf numFmtId="0" fontId="0" fillId="11" borderId="17" xfId="0" applyFill="1" applyBorder="1" applyAlignment="1">
      <alignment horizontal="left" vertical="center"/>
    </xf>
    <xf numFmtId="0" fontId="0" fillId="16" borderId="30" xfId="0" applyFill="1" applyBorder="1" applyAlignment="1">
      <alignment horizontal="left" vertical="center"/>
    </xf>
    <xf numFmtId="0" fontId="0" fillId="16" borderId="17" xfId="0" applyFill="1" applyBorder="1" applyAlignment="1">
      <alignment horizontal="left" vertical="center"/>
    </xf>
    <xf numFmtId="0" fontId="0" fillId="17" borderId="30" xfId="0" applyFill="1" applyBorder="1" applyAlignment="1">
      <alignment horizontal="left" vertical="center"/>
    </xf>
    <xf numFmtId="0" fontId="0" fillId="17" borderId="17" xfId="0" applyFill="1" applyBorder="1" applyAlignment="1">
      <alignment horizontal="left" vertical="center"/>
    </xf>
    <xf numFmtId="0" fontId="0" fillId="18" borderId="30" xfId="0" applyFill="1" applyBorder="1" applyAlignment="1">
      <alignment horizontal="left" vertical="center"/>
    </xf>
    <xf numFmtId="0" fontId="0" fillId="18" borderId="17" xfId="0" applyFill="1" applyBorder="1" applyAlignment="1">
      <alignment horizontal="left" vertical="center"/>
    </xf>
    <xf numFmtId="0" fontId="0" fillId="11" borderId="1" xfId="0" applyFill="1" applyBorder="1" applyAlignment="1">
      <alignment horizontal="left" vertical="top"/>
    </xf>
    <xf numFmtId="0" fontId="7" fillId="8" borderId="10" xfId="1" applyFill="1" applyBorder="1" applyAlignment="1">
      <alignment horizontal="left" vertical="center" wrapText="1"/>
    </xf>
    <xf numFmtId="0" fontId="8" fillId="19" borderId="30" xfId="0" applyFont="1" applyFill="1" applyBorder="1" applyAlignment="1">
      <alignment horizontal="left" vertical="center" wrapText="1"/>
    </xf>
    <xf numFmtId="0" fontId="8" fillId="19" borderId="17" xfId="0" applyFont="1" applyFill="1" applyBorder="1" applyAlignment="1">
      <alignment horizontal="left" vertical="center" wrapText="1"/>
    </xf>
    <xf numFmtId="0" fontId="8" fillId="4" borderId="30" xfId="0" applyFont="1" applyFill="1" applyBorder="1" applyAlignment="1">
      <alignment horizontal="left" vertical="center"/>
    </xf>
    <xf numFmtId="0" fontId="8" fillId="4" borderId="17" xfId="0" applyFont="1" applyFill="1" applyBorder="1" applyAlignment="1">
      <alignment horizontal="left" vertical="center"/>
    </xf>
    <xf numFmtId="0" fontId="7" fillId="8" borderId="38" xfId="1" applyFill="1" applyBorder="1" applyAlignment="1">
      <alignment horizontal="left" vertical="center" wrapText="1"/>
    </xf>
    <xf numFmtId="0" fontId="7" fillId="8" borderId="11" xfId="1" applyFill="1" applyBorder="1" applyAlignment="1">
      <alignment horizontal="left" vertical="center" wrapText="1"/>
    </xf>
    <xf numFmtId="0" fontId="14" fillId="5" borderId="1" xfId="0" applyFont="1" applyFill="1" applyBorder="1" applyAlignment="1">
      <alignment horizontal="center" vertical="center"/>
    </xf>
    <xf numFmtId="0" fontId="8" fillId="7" borderId="30" xfId="0" applyFont="1" applyFill="1" applyBorder="1" applyAlignment="1">
      <alignment horizontal="left" vertical="center"/>
    </xf>
    <xf numFmtId="0" fontId="8" fillId="7" borderId="17" xfId="0" applyFont="1" applyFill="1" applyBorder="1" applyAlignment="1">
      <alignment horizontal="left" vertical="center"/>
    </xf>
    <xf numFmtId="0" fontId="8" fillId="4" borderId="30" xfId="0" applyFont="1" applyFill="1" applyBorder="1" applyAlignment="1">
      <alignment horizontal="center" vertical="center"/>
    </xf>
    <xf numFmtId="0" fontId="8" fillId="4" borderId="17" xfId="0" applyFont="1" applyFill="1" applyBorder="1" applyAlignment="1">
      <alignment horizontal="center" vertical="center"/>
    </xf>
    <xf numFmtId="0" fontId="7" fillId="4" borderId="1" xfId="1" applyFill="1" applyBorder="1" applyAlignment="1">
      <alignment horizontal="center" vertical="center"/>
    </xf>
    <xf numFmtId="0" fontId="14" fillId="4" borderId="1" xfId="0" applyFont="1" applyFill="1" applyBorder="1" applyAlignment="1">
      <alignment horizontal="center" vertical="center"/>
    </xf>
    <xf numFmtId="0" fontId="14" fillId="5" borderId="10" xfId="0" applyFont="1" applyFill="1" applyBorder="1" applyAlignment="1">
      <alignment horizontal="center" vertical="center"/>
    </xf>
    <xf numFmtId="0" fontId="14" fillId="5" borderId="30" xfId="0" applyFont="1" applyFill="1" applyBorder="1" applyAlignment="1">
      <alignment horizontal="center" vertical="center"/>
    </xf>
    <xf numFmtId="0" fontId="14" fillId="5" borderId="35" xfId="0" applyFont="1" applyFill="1" applyBorder="1" applyAlignment="1">
      <alignment horizontal="center" vertical="center"/>
    </xf>
    <xf numFmtId="0" fontId="14" fillId="5" borderId="17" xfId="0" applyFont="1" applyFill="1" applyBorder="1" applyAlignment="1">
      <alignment horizontal="center" vertical="center"/>
    </xf>
    <xf numFmtId="0" fontId="8" fillId="8" borderId="1" xfId="0" applyFont="1" applyFill="1" applyBorder="1" applyAlignment="1">
      <alignment horizontal="left" vertical="top" wrapText="1"/>
    </xf>
    <xf numFmtId="0" fontId="27" fillId="15" borderId="1" xfId="0" applyFont="1" applyFill="1" applyBorder="1" applyAlignment="1">
      <alignment horizontal="left" vertical="center"/>
    </xf>
    <xf numFmtId="0" fontId="0" fillId="15" borderId="1" xfId="0" applyFill="1" applyBorder="1" applyAlignment="1">
      <alignment horizontal="left" vertical="top" wrapText="1"/>
    </xf>
    <xf numFmtId="0" fontId="8" fillId="15" borderId="1" xfId="0" applyFont="1" applyFill="1" applyBorder="1" applyAlignment="1">
      <alignment horizontal="left" vertical="top" wrapText="1"/>
    </xf>
    <xf numFmtId="0" fontId="0" fillId="15" borderId="39" xfId="0" applyFill="1" applyBorder="1" applyAlignment="1">
      <alignment horizontal="left" vertical="top" wrapText="1"/>
    </xf>
    <xf numFmtId="0" fontId="0" fillId="15" borderId="44" xfId="0" applyFill="1" applyBorder="1" applyAlignment="1">
      <alignment horizontal="left" vertical="top" wrapText="1"/>
    </xf>
    <xf numFmtId="0" fontId="0" fillId="15" borderId="40" xfId="0" applyFill="1" applyBorder="1" applyAlignment="1">
      <alignment horizontal="left" vertical="top" wrapText="1"/>
    </xf>
    <xf numFmtId="0" fontId="0" fillId="15" borderId="37" xfId="0" applyFill="1" applyBorder="1" applyAlignment="1">
      <alignment horizontal="left" vertical="top" wrapText="1"/>
    </xf>
    <xf numFmtId="0" fontId="0" fillId="15" borderId="0" xfId="0" applyFill="1" applyAlignment="1">
      <alignment horizontal="left" vertical="top" wrapText="1"/>
    </xf>
    <xf numFmtId="0" fontId="0" fillId="15" borderId="12" xfId="0" applyFill="1" applyBorder="1" applyAlignment="1">
      <alignment horizontal="left" vertical="top" wrapText="1"/>
    </xf>
    <xf numFmtId="0" fontId="0" fillId="15" borderId="41" xfId="0" applyFill="1" applyBorder="1" applyAlignment="1">
      <alignment horizontal="left" vertical="top" wrapText="1"/>
    </xf>
    <xf numFmtId="0" fontId="0" fillId="15" borderId="36" xfId="0" applyFill="1" applyBorder="1" applyAlignment="1">
      <alignment horizontal="left" vertical="top" wrapText="1"/>
    </xf>
    <xf numFmtId="0" fontId="0" fillId="15" borderId="34" xfId="0" applyFill="1" applyBorder="1" applyAlignment="1">
      <alignment horizontal="left" vertical="top" wrapText="1"/>
    </xf>
    <xf numFmtId="0" fontId="26" fillId="0" borderId="30" xfId="0" applyFont="1" applyBorder="1" applyAlignment="1">
      <alignment horizontal="center" vertical="center"/>
    </xf>
    <xf numFmtId="0" fontId="26" fillId="0" borderId="17" xfId="0" applyFont="1" applyBorder="1" applyAlignment="1">
      <alignment horizontal="center" vertical="center"/>
    </xf>
    <xf numFmtId="0" fontId="1" fillId="14" borderId="1" xfId="0" applyFont="1" applyFill="1" applyBorder="1" applyAlignment="1">
      <alignment horizontal="center" vertical="center"/>
    </xf>
    <xf numFmtId="0" fontId="6" fillId="4" borderId="1" xfId="0" applyFont="1" applyFill="1" applyBorder="1" applyAlignment="1">
      <alignment horizontal="center" vertical="center"/>
    </xf>
    <xf numFmtId="49" fontId="0" fillId="4" borderId="30" xfId="0" quotePrefix="1" applyNumberFormat="1" applyFill="1" applyBorder="1" applyAlignment="1">
      <alignment horizontal="center" vertical="center"/>
    </xf>
    <xf numFmtId="49" fontId="0" fillId="4" borderId="17" xfId="0" applyNumberFormat="1" applyFill="1" applyBorder="1" applyAlignment="1">
      <alignment horizontal="center" vertical="center"/>
    </xf>
    <xf numFmtId="0" fontId="24" fillId="4" borderId="42" xfId="1" applyFont="1" applyFill="1" applyBorder="1" applyAlignment="1">
      <alignment horizontal="center" vertical="center" wrapText="1"/>
    </xf>
    <xf numFmtId="0" fontId="24" fillId="4" borderId="43" xfId="1" applyFont="1" applyFill="1" applyBorder="1" applyAlignment="1">
      <alignment horizontal="center" vertical="center" wrapText="1"/>
    </xf>
    <xf numFmtId="0" fontId="22" fillId="0" borderId="45" xfId="1" applyFont="1" applyFill="1" applyBorder="1" applyAlignment="1">
      <alignment horizontal="center" vertical="center"/>
    </xf>
    <xf numFmtId="0" fontId="23" fillId="0" borderId="45" xfId="0" applyFont="1" applyBorder="1" applyAlignment="1">
      <alignment horizontal="center" vertical="center"/>
    </xf>
    <xf numFmtId="0" fontId="19" fillId="20" borderId="52" xfId="0" applyFont="1" applyFill="1" applyBorder="1" applyAlignment="1">
      <alignment horizontal="center" vertical="center" wrapText="1"/>
    </xf>
    <xf numFmtId="0" fontId="19" fillId="20" borderId="53" xfId="0" applyFont="1" applyFill="1" applyBorder="1" applyAlignment="1">
      <alignment horizontal="center" vertical="center" wrapText="1"/>
    </xf>
    <xf numFmtId="0" fontId="16" fillId="0" borderId="10" xfId="2" applyNumberFormat="1" applyFont="1" applyBorder="1" applyAlignment="1">
      <alignment horizontal="center" vertical="center" wrapText="1"/>
    </xf>
    <xf numFmtId="0" fontId="16" fillId="0" borderId="38" xfId="2" applyNumberFormat="1" applyFont="1" applyBorder="1" applyAlignment="1">
      <alignment horizontal="center" vertical="center" wrapText="1"/>
    </xf>
    <xf numFmtId="0" fontId="16" fillId="0" borderId="11" xfId="2" applyNumberFormat="1" applyFont="1" applyBorder="1" applyAlignment="1">
      <alignment horizontal="center" vertical="center" wrapText="1"/>
    </xf>
    <xf numFmtId="0" fontId="0" fillId="0" borderId="10" xfId="0" applyBorder="1" applyAlignment="1">
      <alignment horizontal="left" vertical="center" wrapText="1"/>
    </xf>
    <xf numFmtId="0" fontId="0" fillId="0" borderId="38" xfId="0" applyBorder="1" applyAlignment="1">
      <alignment horizontal="left" vertical="center" wrapText="1"/>
    </xf>
    <xf numFmtId="0" fontId="0" fillId="0" borderId="11" xfId="0" applyBorder="1" applyAlignment="1">
      <alignment horizontal="left" vertical="center" wrapText="1"/>
    </xf>
    <xf numFmtId="0" fontId="7" fillId="0" borderId="10" xfId="1" applyFill="1" applyBorder="1" applyAlignment="1">
      <alignment horizontal="left" vertical="center" wrapText="1"/>
    </xf>
  </cellXfs>
  <cellStyles count="5">
    <cellStyle name="Comma" xfId="2" builtinId="3"/>
    <cellStyle name="Comma 2" xfId="4" xr:uid="{889DF9D3-AEBC-4DBC-BB80-06108A252CFC}"/>
    <cellStyle name="Hyperlink" xfId="1" builtinId="8"/>
    <cellStyle name="Normal" xfId="0" builtinId="0"/>
    <cellStyle name="Normal 2" xfId="3" xr:uid="{76CD9261-0F8F-4345-96E4-454DC505D0A0}"/>
  </cellStyles>
  <dxfs count="734">
    <dxf>
      <font>
        <color rgb="FF9C0006"/>
      </font>
      <fill>
        <patternFill>
          <bgColor rgb="FFFFC7CE"/>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9C0006"/>
      </font>
      <fill>
        <patternFill>
          <bgColor rgb="FFFFC7CE"/>
        </patternFill>
      </fill>
    </dxf>
    <dxf>
      <fill>
        <patternFill>
          <bgColor rgb="FFFFFF00"/>
        </patternFill>
      </fill>
    </dxf>
    <dxf>
      <fill>
        <patternFill>
          <bgColor rgb="FFFFFF00"/>
        </patternFill>
      </fill>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
      <font>
        <b/>
        <i val="0"/>
        <color rgb="FFFF0000"/>
      </font>
    </dxf>
    <dxf>
      <font>
        <b/>
        <i val="0"/>
        <color rgb="FF0000FF"/>
      </font>
    </dxf>
    <dxf>
      <font>
        <color rgb="FFFFE1E1"/>
      </font>
      <fill>
        <patternFill>
          <bgColor rgb="FFFF0000"/>
        </patternFill>
      </fill>
    </dxf>
    <dxf>
      <font>
        <color theme="5" tint="-0.499984740745262"/>
      </font>
      <fill>
        <patternFill>
          <bgColor rgb="FFFFC000"/>
        </patternFill>
      </fill>
    </dxf>
    <dxf>
      <font>
        <color theme="9" tint="-0.499984740745262"/>
      </font>
      <fill>
        <patternFill>
          <bgColor theme="9" tint="0.39994506668294322"/>
        </patternFill>
      </fill>
    </dxf>
    <dxf>
      <font>
        <color auto="1"/>
      </font>
      <fill>
        <patternFill>
          <bgColor theme="0"/>
        </patternFill>
      </fill>
    </dxf>
  </dxfs>
  <tableStyles count="0" defaultTableStyle="TableStyleMedium2" defaultPivotStyle="PivotStyleMedium9"/>
  <colors>
    <mruColors>
      <color rgb="FFFFDDDD"/>
      <color rgb="FFFFCCCC"/>
      <color rgb="FF0000FF"/>
      <color rgb="FFFF0000"/>
      <color rgb="FFFFE1E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aph.gov.au/parliamentary_business/committees/joint/law_enforcement/humantrafficking45/Report"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parlinfo.aph.gov.au/parlInfo/download/committees/reportjnt/024102/toc_pdf/HiddeninPlainSight.pdf;fileType=application%2Fpdf" TargetMode="External"/><Relationship Id="rId5" Type="http://schemas.openxmlformats.org/officeDocument/2006/relationships/hyperlink" Target="https://www.aic.gov.au/sites/default/files/2020-05/rr002.pdf" TargetMode="External"/><Relationship Id="rId4" Type="http://schemas.openxmlformats.org/officeDocument/2006/relationships/hyperlink" Target="https://comtradeplus.un.org/" TargetMode="External"/><Relationship Id="rId9"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nottingham.ac.uk/research/beacons-of-excellence/rights-lab/resources/reports-and-briefings/2022/march/the-energy-of-freedom-full-report.pdf" TargetMode="External"/><Relationship Id="rId13" Type="http://schemas.openxmlformats.org/officeDocument/2006/relationships/hyperlink" Target="https://www.ohchr.org/en/documents/country-reports/ohchr-assessment-human-rights-concerns-xinjiang-uyghur-autonomous-region"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shu.ac.uk/helena-kennedy-centre-international-justice/research-and-projects/all-projects/in-broad-daylight" TargetMode="External"/><Relationship Id="rId12" Type="http://schemas.openxmlformats.org/officeDocument/2006/relationships/hyperlink" Target="https://www.nottingham.ac.uk/research/beacons-of-excellence/rights-lab/resources/reports-and-briefings/2022/march/the-energy-of-freedom-full-report.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hrw.org/news/2020/10/07/social-audit-reforms-and-labour-rights-ruse" TargetMode="External"/><Relationship Id="rId11" Type="http://schemas.openxmlformats.org/officeDocument/2006/relationships/hyperlink" Target="https://www.nottingham.ac.uk/research/beacons-of-excellence/rights-lab/resources/reports-and-briefings/2022/march/the-energy-of-freedom-full-report.pdf" TargetMode="External"/><Relationship Id="rId5" Type="http://schemas.openxmlformats.org/officeDocument/2006/relationships/hyperlink" Target="https://www.shu.ac.uk/helena-kennedy-centre-international-justice/research-and-projects/all-projects/in-broad-daylight" TargetMode="External"/><Relationship Id="rId15" Type="http://schemas.openxmlformats.org/officeDocument/2006/relationships/vmlDrawing" Target="../drawings/vmlDrawing3.vml"/><Relationship Id="rId10" Type="http://schemas.openxmlformats.org/officeDocument/2006/relationships/hyperlink" Target="https://www.shu.ac.uk/helena-kennedy-centre-international-justice/research-and-projects/all-projects/over-exposed" TargetMode="External"/><Relationship Id="rId4" Type="http://schemas.openxmlformats.org/officeDocument/2006/relationships/hyperlink" Target="https://comtradeplus.un.org/" TargetMode="External"/><Relationship Id="rId9" Type="http://schemas.openxmlformats.org/officeDocument/2006/relationships/hyperlink" Target="https://www.nottingham.ac.uk/research/beacons-of-excellence/rights-lab/resources/reports-and-briefings/2022/march/the-energy-of-freedom-full-report.pdf" TargetMode="External"/><Relationship Id="rId1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4.vml"/><Relationship Id="rId5" Type="http://schemas.openxmlformats.org/officeDocument/2006/relationships/printerSettings" Target="../printerSettings/printerSettings13.bin"/><Relationship Id="rId4" Type="http://schemas.openxmlformats.org/officeDocument/2006/relationships/hyperlink" Target="https://comtradeplus.un.org/" TargetMode="Externa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aph.gov.au/parliamentary_business/committees/joint/law_enforcement/humantrafficking45/Report"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parlinfo.aph.gov.au/parlInfo/download/committees/reportjnt/024102/toc_pdf/HiddeninPlainSight.pdf;fileType=application%2Fpdf" TargetMode="External"/><Relationship Id="rId5" Type="http://schemas.openxmlformats.org/officeDocument/2006/relationships/hyperlink" Target="https://www.aic.gov.au/sites/default/files/2020-05/rr002.pdf" TargetMode="External"/><Relationship Id="rId4" Type="http://schemas.openxmlformats.org/officeDocument/2006/relationships/hyperlink" Target="https://comtradeplus.un.org/" TargetMode="External"/><Relationship Id="rId9"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aph.gov.au/parliamentary_business/committees/joint/law_enforcement/humantrafficking45/Report"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parlinfo.aph.gov.au/parlInfo/download/committees/reportjnt/024102/toc_pdf/HiddeninPlainSight.pdf;fileType=application%2Fpdf" TargetMode="External"/><Relationship Id="rId5" Type="http://schemas.openxmlformats.org/officeDocument/2006/relationships/hyperlink" Target="https://www.aic.gov.au/sites/default/files/2020-05/rr002.pdf" TargetMode="External"/><Relationship Id="rId4" Type="http://schemas.openxmlformats.org/officeDocument/2006/relationships/hyperlink" Target="https://comtradeplus.un.org/" TargetMode="External"/><Relationship Id="rId9"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8" Type="http://schemas.openxmlformats.org/officeDocument/2006/relationships/hyperlink" Target="https://www.dol.gov/sites/dolgov/files/ILAB/child_labor_reports/tda2021/2021_TDA_Big_Book.pdf" TargetMode="External"/><Relationship Id="rId13" Type="http://schemas.openxmlformats.org/officeDocument/2006/relationships/vmlDrawing" Target="../drawings/vmlDrawing7.vm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dol.gov/agencies/ilab/reports/child-labor/list-of-goods-print" TargetMode="External"/><Relationship Id="rId12" Type="http://schemas.openxmlformats.org/officeDocument/2006/relationships/printerSettings" Target="../printerSettings/printerSettings16.bin"/><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cdn.walkfree.org/content/uploads/2023/05/17114737/Global-Slavery-Index-2023.pdf" TargetMode="External"/><Relationship Id="rId11" Type="http://schemas.openxmlformats.org/officeDocument/2006/relationships/hyperlink" Target="https://www.state.gov/reports/2023-trafficking-in-persons-report/pakistan2021%20Findings%20On%20The%20Worst%20Forms%20Of%20Child%20Labor" TargetMode="External"/><Relationship Id="rId5" Type="http://schemas.openxmlformats.org/officeDocument/2006/relationships/hyperlink" Target="https://www.dol.gov/sites/dolgov/files/ILAB/child_labor_reports/tda2021/2021_TDA_Big_Book.pdf" TargetMode="External"/><Relationship Id="rId10" Type="http://schemas.openxmlformats.org/officeDocument/2006/relationships/hyperlink" Target="https://www.ncbi.nlm.nih.gov/pmc/articles/PMC3963630/" TargetMode="External"/><Relationship Id="rId4" Type="http://schemas.openxmlformats.org/officeDocument/2006/relationships/hyperlink" Target="https://comtradeplus.un.org/" TargetMode="External"/><Relationship Id="rId9" Type="http://schemas.openxmlformats.org/officeDocument/2006/relationships/hyperlink" Target="https://www.state.gov/reports/2023-trafficking-in-persons-report/pakistan"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8.vml"/><Relationship Id="rId5" Type="http://schemas.openxmlformats.org/officeDocument/2006/relationships/printerSettings" Target="../printerSettings/printerSettings17.bin"/><Relationship Id="rId4" Type="http://schemas.openxmlformats.org/officeDocument/2006/relationships/hyperlink" Target="https://comtradeplus.un.org/"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9.vml"/><Relationship Id="rId5" Type="http://schemas.openxmlformats.org/officeDocument/2006/relationships/printerSettings" Target="../printerSettings/printerSettings18.bin"/><Relationship Id="rId4" Type="http://schemas.openxmlformats.org/officeDocument/2006/relationships/hyperlink" Target="https://comtradeplus.un.org/"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beta.actu.org.au/wp-content/uploads/2023/06/media1385221d170-wage-theft-in-australia-the-exploitation-of-workers-is-widespread-and-has-become-a-business-model-actu-submission-15-august-2018.pdf" TargetMode="External"/><Relationship Id="rId13" Type="http://schemas.openxmlformats.org/officeDocument/2006/relationships/hyperlink" Target="https://grattan.edu.au/wp-content/uploads/2023/05/Short-changed-How-to-stop-the-exploitation-of-migrant-workers-in-Australia.pdf"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aic.gov.au/sites/default/files/2020-05/rr002.pdf" TargetMode="External"/><Relationship Id="rId12" Type="http://schemas.openxmlformats.org/officeDocument/2006/relationships/hyperlink" Target="https://humanrights.gov.au/our-work/business-and-human-rights/publications/property-construction-and-modern-slavery-2020"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ilo.org/wcmsp5/groups/public/---ed_protect/---protrav/---migrant/documents/publication/wcms_538487.pdf" TargetMode="External"/><Relationship Id="rId11" Type="http://schemas.openxmlformats.org/officeDocument/2006/relationships/hyperlink" Target="https://parlinfo.aph.gov.au/parlInfo/download/committees/reportjnt/024102/toc_pdf/HiddeninPlainSight.pdf;fileType=application%2Fpdf" TargetMode="External"/><Relationship Id="rId5" Type="http://schemas.openxmlformats.org/officeDocument/2006/relationships/hyperlink" Target="https://www.aph.gov.au/parliamentary_business/committees/joint/law_enforcement/humantrafficking45/Report" TargetMode="External"/><Relationship Id="rId15" Type="http://schemas.openxmlformats.org/officeDocument/2006/relationships/vmlDrawing" Target="../drawings/vmlDrawing10.vml"/><Relationship Id="rId10" Type="http://schemas.openxmlformats.org/officeDocument/2006/relationships/hyperlink" Target="https://www.aic.gov.au/sites/default/files/2020-05/rr002.pdf" TargetMode="External"/><Relationship Id="rId4" Type="http://schemas.openxmlformats.org/officeDocument/2006/relationships/hyperlink" Target="https://comtradeplus.un.org/" TargetMode="External"/><Relationship Id="rId9" Type="http://schemas.openxmlformats.org/officeDocument/2006/relationships/hyperlink" Target="https://www.aph.gov.au/DocumentStore.ashx?id=a3f3074e-f0f7-4771-96fd-cdae7432694f&amp;subId=510710" TargetMode="External"/><Relationship Id="rId1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dewr.gov.au/migrant-workers-taskforce/resources/report-migrant-workers-taskforce" TargetMode="External"/><Relationship Id="rId13" Type="http://schemas.openxmlformats.org/officeDocument/2006/relationships/vmlDrawing" Target="../drawings/vmlDrawing11.vm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accr.org.au/downloads/2020-07-23-submission_-review-of-victoria%E2%80%99s-private-security-industry.pdf" TargetMode="External"/><Relationship Id="rId12" Type="http://schemas.openxmlformats.org/officeDocument/2006/relationships/printerSettings" Target="../printerSettings/printerSettings20.bin"/><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accr.org.au/downloads/2020-07-23-submission_-review-of-victoria%E2%80%99s-private-security-industry.pdf" TargetMode="External"/><Relationship Id="rId11" Type="http://schemas.openxmlformats.org/officeDocument/2006/relationships/hyperlink" Target="https://www.aph.gov.au/Parliamentary_Business/Committees/Senate/Job_Security/JobSecurity/Third_Interim_Report/section?id=committees%2Freportsen%2F024778%2F78260" TargetMode="External"/><Relationship Id="rId5" Type="http://schemas.openxmlformats.org/officeDocument/2006/relationships/hyperlink" Target="https://www.dewr.gov.au/download/14482/report-migrant-workers-taskforce/29660/report-migrant-workers-taskforce/pdf" TargetMode="External"/><Relationship Id="rId10" Type="http://schemas.openxmlformats.org/officeDocument/2006/relationships/hyperlink" Target="https://www.spaal.com.au/wp-content/uploads/2020/06/Issues_paper_-_private_security_industry_review_.pdf" TargetMode="External"/><Relationship Id="rId4" Type="http://schemas.openxmlformats.org/officeDocument/2006/relationships/hyperlink" Target="https://comtradeplus.un.org/" TargetMode="External"/><Relationship Id="rId9" Type="http://schemas.openxmlformats.org/officeDocument/2006/relationships/hyperlink" Target="https://www.fairwork.gov.au/sites/default/files/migration/1376/inquiry-into-the-procurement-of-security-services-by-local-governments.pdf"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12.vml"/><Relationship Id="rId5" Type="http://schemas.openxmlformats.org/officeDocument/2006/relationships/printerSettings" Target="../printerSettings/printerSettings21.bin"/><Relationship Id="rId4" Type="http://schemas.openxmlformats.org/officeDocument/2006/relationships/hyperlink" Target="https://comtradeplus.un.org/"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www.cleaningaccountability.org.au/wp-content/uploads/2020/12/CAF_ModernSlaveryGuidance_Contractors_v1.0.pdf" TargetMode="External"/><Relationship Id="rId13" Type="http://schemas.openxmlformats.org/officeDocument/2006/relationships/hyperlink" Target="https://www.aph.gov.au/Parliamentary_Business/Committees/Senate/Education_and_Employment/ExploitationofCleaners/Report"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fairwork.gov.au/newsroom/media-releases/2023-media-releases/june-2023/20230605-carnarvon-cleaners-penalty-media-release" TargetMode="External"/><Relationship Id="rId12" Type="http://schemas.openxmlformats.org/officeDocument/2006/relationships/hyperlink" Target="https://www.cleaningaccountability.org.au/wp-content/uploads/2020/12/CAF_ModernSlaveryGuidance_Contractors_v1.0.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accr.org.au/news/modern-slavery-subcontracting-and-commercial-cleaning/" TargetMode="External"/><Relationship Id="rId11" Type="http://schemas.openxmlformats.org/officeDocument/2006/relationships/hyperlink" Target="https://www.aph.gov.au/Parliamentary_Business/Committees/Senate/Education_and_Employment/ExploitationofCleaners/Report" TargetMode="External"/><Relationship Id="rId5" Type="http://schemas.openxmlformats.org/officeDocument/2006/relationships/hyperlink" Target="https://www.cleaningaccountability.org.au/news/exploitation-of-international-students-in-australia/" TargetMode="External"/><Relationship Id="rId15" Type="http://schemas.openxmlformats.org/officeDocument/2006/relationships/vmlDrawing" Target="../drawings/vmlDrawing13.vml"/><Relationship Id="rId10" Type="http://schemas.openxmlformats.org/officeDocument/2006/relationships/hyperlink" Target="https://papers.ssrn.com/sol3/papers.cfm?abstract_id=3140071" TargetMode="External"/><Relationship Id="rId4" Type="http://schemas.openxmlformats.org/officeDocument/2006/relationships/hyperlink" Target="https://comtradeplus.un.org/" TargetMode="External"/><Relationship Id="rId9" Type="http://schemas.openxmlformats.org/officeDocument/2006/relationships/hyperlink" Target="https://www.aph.gov.au/Parliamentary_Business/Committees/Senate/Education_and_Employment/ExploitationofCleaners/Report" TargetMode="External"/><Relationship Id="rId1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modernslaverypec.org/assets/downloads/Malaysia-research-summary.pdf"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ilo.org/wcmsp5/groups/public/---ed_dialogue/---sector/documents/publication/wcms_886336.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dol.gov/agencies/ilab/reports/child-labor/list-of-goods-print" TargetMode="External"/><Relationship Id="rId11" Type="http://schemas.openxmlformats.org/officeDocument/2006/relationships/vmlDrawing" Target="../drawings/vmlDrawing14.vml"/><Relationship Id="rId5" Type="http://schemas.openxmlformats.org/officeDocument/2006/relationships/hyperlink" Target="https://www.ilo.org/wcmsp5/groups/public/---ed_dialogue/---sector/documents/publication/wcms_886336.pdf" TargetMode="External"/><Relationship Id="rId10" Type="http://schemas.openxmlformats.org/officeDocument/2006/relationships/printerSettings" Target="../printerSettings/printerSettings23.bin"/><Relationship Id="rId4" Type="http://schemas.openxmlformats.org/officeDocument/2006/relationships/hyperlink" Target="https://comtradeplus.un.org/" TargetMode="External"/><Relationship Id="rId9" Type="http://schemas.openxmlformats.org/officeDocument/2006/relationships/hyperlink" Target="https://www.ilo.org/wcmsp5/groups/public/---ed_dialogue/---sector/documents/publication/wcms_886336.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walkfree.org/global-slavery-index/findings/spotlights/chocolates-hidden-ingredient/" TargetMode="External"/><Relationship Id="rId13" Type="http://schemas.openxmlformats.org/officeDocument/2006/relationships/hyperlink" Target="https://grattan.edu.au/wp-content/uploads/2023/05/Short-changed-How-to-stop-the-exploitation-of-migrant-workers-in-Australia.pdf" TargetMode="External"/><Relationship Id="rId18" Type="http://schemas.openxmlformats.org/officeDocument/2006/relationships/hyperlink" Target="https://www.aph.gov.au/Parliamentary_Business/Committees/Senate/Job_Security/JobSecurity/Third_Interim_Report/section?id=committees%2Freportsen%2F024778%2F78260" TargetMode="External"/><Relationship Id="rId3" Type="http://schemas.openxmlformats.org/officeDocument/2006/relationships/hyperlink" Target="https://unstats.un.org/unsd/publication/SeriesM/SeriesM_34rev4e.pdf" TargetMode="External"/><Relationship Id="rId21" Type="http://schemas.openxmlformats.org/officeDocument/2006/relationships/hyperlink" Target="https://verite.org/project/coffee-3/" TargetMode="External"/><Relationship Id="rId7" Type="http://schemas.openxmlformats.org/officeDocument/2006/relationships/hyperlink" Target="https://www.ilo.org/dyn/migpractice/docs/184/Fishing.pdf" TargetMode="External"/><Relationship Id="rId12" Type="http://schemas.openxmlformats.org/officeDocument/2006/relationships/hyperlink" Target="https://www.researchgate.net/publication/331586106_Towards_a_Durable_Future_Tackling_Labour_Challenges_in_the_Australian_Horticulture_Industry_-_REPORT" TargetMode="External"/><Relationship Id="rId17" Type="http://schemas.openxmlformats.org/officeDocument/2006/relationships/hyperlink" Target="https://grattan.edu.au/wp-content/uploads/2023/05/Short-changed-How-to-stop-the-exploitation-of-migrant-workers-in-Australia.pdf" TargetMode="External"/><Relationship Id="rId25" Type="http://schemas.openxmlformats.org/officeDocument/2006/relationships/vmlDrawing" Target="../drawings/vmlDrawing15.vml"/><Relationship Id="rId2" Type="http://schemas.openxmlformats.org/officeDocument/2006/relationships/hyperlink" Target="https://www.dol.gov/agencies/ilab/reports/child-labor/list-of-goods" TargetMode="External"/><Relationship Id="rId16" Type="http://schemas.openxmlformats.org/officeDocument/2006/relationships/hyperlink" Target="https://www.aph.gov.au/parliamentary_business/committees/senate/education_and_employment/temporary_work_visa/report" TargetMode="External"/><Relationship Id="rId20" Type="http://schemas.openxmlformats.org/officeDocument/2006/relationships/hyperlink" Target="https://verite.org/project/tea-3/"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verite.org/project/cocoa-3/" TargetMode="External"/><Relationship Id="rId11" Type="http://schemas.openxmlformats.org/officeDocument/2006/relationships/hyperlink" Target="https://www.researchgate.net/publication/331586106_Towards_a_Durable_Future_Tackling_Labour_Challenges_in_the_Australian_Horticulture_Industry_-_REPORT" TargetMode="External"/><Relationship Id="rId24" Type="http://schemas.openxmlformats.org/officeDocument/2006/relationships/printerSettings" Target="../printerSettings/printerSettings24.bin"/><Relationship Id="rId5" Type="http://schemas.openxmlformats.org/officeDocument/2006/relationships/hyperlink" Target="https://www.aph.gov.au/DocumentStore.ashx?id=9a344aab-e560-472d-9db0-651d36daeb7a&amp;subId=463454" TargetMode="External"/><Relationship Id="rId15" Type="http://schemas.openxmlformats.org/officeDocument/2006/relationships/hyperlink" Target="https://www.dewr.gov.au/migrant-workers-taskforce/resources/report-migrant-workers-taskforce" TargetMode="External"/><Relationship Id="rId23" Type="http://schemas.openxmlformats.org/officeDocument/2006/relationships/hyperlink" Target="https://verite.org/project/coffee-3/" TargetMode="External"/><Relationship Id="rId10" Type="http://schemas.openxmlformats.org/officeDocument/2006/relationships/hyperlink" Target="https://www.ilo.org/global/topics/forced-labour/policy-areas/fisheries/lang--en/index.htm" TargetMode="External"/><Relationship Id="rId19" Type="http://schemas.openxmlformats.org/officeDocument/2006/relationships/hyperlink" Target="https://verite.org/project/coffee-3/" TargetMode="External"/><Relationship Id="rId4" Type="http://schemas.openxmlformats.org/officeDocument/2006/relationships/hyperlink" Target="https://comtradeplus.un.org/" TargetMode="External"/><Relationship Id="rId9" Type="http://schemas.openxmlformats.org/officeDocument/2006/relationships/hyperlink" Target="https://www.aph.gov.au/DocumentStore.ashx?id=9a344aab-e560-472d-9db0-651d36daeb7a&amp;subId=463454" TargetMode="External"/><Relationship Id="rId14" Type="http://schemas.openxmlformats.org/officeDocument/2006/relationships/hyperlink" Target="https://www.walkfree.org/global-slavery-index/findings/spotlights/forced-labour-at-sea/" TargetMode="External"/><Relationship Id="rId22" Type="http://schemas.openxmlformats.org/officeDocument/2006/relationships/hyperlink" Target="https://verite.org/project/tea-3/"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16.vml"/><Relationship Id="rId5" Type="http://schemas.openxmlformats.org/officeDocument/2006/relationships/printerSettings" Target="../printerSettings/printerSettings25.bin"/><Relationship Id="rId4" Type="http://schemas.openxmlformats.org/officeDocument/2006/relationships/hyperlink" Target="https://comtradeplus.un.org/"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17.vml"/><Relationship Id="rId5" Type="http://schemas.openxmlformats.org/officeDocument/2006/relationships/printerSettings" Target="../printerSettings/printerSettings26.bin"/><Relationship Id="rId4" Type="http://schemas.openxmlformats.org/officeDocument/2006/relationships/hyperlink" Target="https://comtradeplus.un.org/"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18.vml"/><Relationship Id="rId5" Type="http://schemas.openxmlformats.org/officeDocument/2006/relationships/printerSettings" Target="../printerSettings/printerSettings27.bin"/><Relationship Id="rId4" Type="http://schemas.openxmlformats.org/officeDocument/2006/relationships/hyperlink" Target="https://comtradeplus.un.org/"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19.vml"/><Relationship Id="rId5" Type="http://schemas.openxmlformats.org/officeDocument/2006/relationships/printerSettings" Target="../printerSettings/printerSettings28.bin"/><Relationship Id="rId4" Type="http://schemas.openxmlformats.org/officeDocument/2006/relationships/hyperlink" Target="https://comtradeplus.un.org/"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20.vml"/><Relationship Id="rId5" Type="http://schemas.openxmlformats.org/officeDocument/2006/relationships/printerSettings" Target="../printerSettings/printerSettings29.bin"/><Relationship Id="rId4" Type="http://schemas.openxmlformats.org/officeDocument/2006/relationships/hyperlink" Target="https://comtradeplus.un.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s://www.ilo.org/wcmsp5/groups/public/---ed_dialogue/---sector/documents/publication/wcms_161177.pdf" TargetMode="External"/><Relationship Id="rId13" Type="http://schemas.openxmlformats.org/officeDocument/2006/relationships/hyperlink" Target="https://cdn.walkfree.org/content/uploads/2023/05/17114737/Global-Slavery-Index-2023.pdf" TargetMode="External"/><Relationship Id="rId18" Type="http://schemas.openxmlformats.org/officeDocument/2006/relationships/vmlDrawing" Target="../drawings/vmlDrawing21.vm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verite.org/wp-content/uploads/2016/11/VeriteForcedLaborMalaysianElectronics2014.pdf" TargetMode="External"/><Relationship Id="rId12" Type="http://schemas.openxmlformats.org/officeDocument/2006/relationships/hyperlink" Target="https://www.dol.gov/agencies/ilab/reports/child-labor/list-of-products?tid=All&amp;field_exp_good_target_id=5784&amp;items_per_page=10" TargetMode="External"/><Relationship Id="rId17" Type="http://schemas.openxmlformats.org/officeDocument/2006/relationships/printerSettings" Target="../printerSettings/printerSettings30.bin"/><Relationship Id="rId2" Type="http://schemas.openxmlformats.org/officeDocument/2006/relationships/hyperlink" Target="https://www.dol.gov/agencies/ilab/reports/child-labor/list-of-goods" TargetMode="External"/><Relationship Id="rId16" Type="http://schemas.openxmlformats.org/officeDocument/2006/relationships/hyperlink" Target="https://publications.iom.int/books/migrants-and-their-vulnerability-human-trafficking-modern-slavery-and-forced-labour"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aspi.org.au/report/uyghurs-sale" TargetMode="External"/><Relationship Id="rId11" Type="http://schemas.openxmlformats.org/officeDocument/2006/relationships/hyperlink" Target="https://www.hrw.org/news/2020/10/07/social-audit-reforms-and-labour-rights-ruse" TargetMode="External"/><Relationship Id="rId5" Type="http://schemas.openxmlformats.org/officeDocument/2006/relationships/hyperlink" Target="https://verite.org/wp-content/uploads/2016/11/VeriteForcedLaborMalaysianElectronics2014.pdf" TargetMode="External"/><Relationship Id="rId15" Type="http://schemas.openxmlformats.org/officeDocument/2006/relationships/hyperlink" Target="https://www.ilo.org/wcmsp5/groups/public/---asia/---ro-bangkok/documents/projectdocumentation/wcms_865462.pdf" TargetMode="External"/><Relationship Id="rId10" Type="http://schemas.openxmlformats.org/officeDocument/2006/relationships/hyperlink" Target="https://verite.org/wp-content/uploads/2016/11/VeriteForcedLaborMalaysianElectronics2014.pdf" TargetMode="External"/><Relationship Id="rId4" Type="http://schemas.openxmlformats.org/officeDocument/2006/relationships/hyperlink" Target="https://comtradeplus.un.org/" TargetMode="External"/><Relationship Id="rId9" Type="http://schemas.openxmlformats.org/officeDocument/2006/relationships/hyperlink" Target="https://electronicswatch.org/regional-risk-assessment-electronics-industry-vietnam-august-2019_2564000.pdf" TargetMode="External"/><Relationship Id="rId14" Type="http://schemas.openxmlformats.org/officeDocument/2006/relationships/hyperlink" Target="https://www.cbp.gov/trade/forced-labor/withhold-release-orders-and-finding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22.vml"/><Relationship Id="rId5" Type="http://schemas.openxmlformats.org/officeDocument/2006/relationships/printerSettings" Target="../printerSettings/printerSettings31.bin"/><Relationship Id="rId4" Type="http://schemas.openxmlformats.org/officeDocument/2006/relationships/hyperlink" Target="https://comtradeplus.un.org/"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23.vml"/><Relationship Id="rId5" Type="http://schemas.openxmlformats.org/officeDocument/2006/relationships/printerSettings" Target="../printerSettings/printerSettings32.bin"/><Relationship Id="rId4" Type="http://schemas.openxmlformats.org/officeDocument/2006/relationships/hyperlink" Target="https://comtradeplus.un.org/"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s://haveyoursay.agriculture.gov.au/74338/widgets/359784/documents/222072"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www.ilo.org/wcmsp5/groups/public/@ed_dialogue/@sector/documents/publication/wcms_196105.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apps.who.int/iris/rest/bitstreams/1350891/retrieve" TargetMode="External"/><Relationship Id="rId11" Type="http://schemas.openxmlformats.org/officeDocument/2006/relationships/vmlDrawing" Target="../drawings/vmlDrawing24.vml"/><Relationship Id="rId5" Type="http://schemas.openxmlformats.org/officeDocument/2006/relationships/hyperlink" Target="https://www.abc.net.au/listen/programs/backgroundbriefing/8329068https:/www.abc.net.au/news/2017-03-10/australian-e-waste-ending-up-in-toxic-african-dump/8339760https:/www.abc.net.au/news/science/2018-08-16/australian-e-waste-exports-to-developing-countries-unethical/10119000" TargetMode="External"/><Relationship Id="rId10" Type="http://schemas.openxmlformats.org/officeDocument/2006/relationships/printerSettings" Target="../printerSettings/printerSettings33.bin"/><Relationship Id="rId4" Type="http://schemas.openxmlformats.org/officeDocument/2006/relationships/hyperlink" Target="https://comtradeplus.un.org/" TargetMode="External"/><Relationship Id="rId9" Type="http://schemas.openxmlformats.org/officeDocument/2006/relationships/hyperlink" Target="http://wiki.ban.org/images/7/7c/Australian_e-Waste_Report_-_2018.pdf"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s://electronicswatch.org/regional-risk-assessment-electronics-industry-vietnam-august-2019_2564000.pdf" TargetMode="External"/><Relationship Id="rId13" Type="http://schemas.openxmlformats.org/officeDocument/2006/relationships/hyperlink" Target="https://www.cbp.gov/trade/forced-labor/withhold-release-orders-and-findings"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verite.org/wp-content/uploads/2016/11/VeriteForcedLaborMalaysianElectronics2014.pdf" TargetMode="External"/><Relationship Id="rId12" Type="http://schemas.openxmlformats.org/officeDocument/2006/relationships/hyperlink" Target="https://cdn.walkfree.org/content/uploads/2023/05/17114737/Global-Slavery-Index-2023.pdf" TargetMode="External"/><Relationship Id="rId17" Type="http://schemas.openxmlformats.org/officeDocument/2006/relationships/vmlDrawing" Target="../drawings/vmlDrawing25.vml"/><Relationship Id="rId2" Type="http://schemas.openxmlformats.org/officeDocument/2006/relationships/hyperlink" Target="https://www.dol.gov/agencies/ilab/reports/child-labor/list-of-goods" TargetMode="External"/><Relationship Id="rId16" Type="http://schemas.openxmlformats.org/officeDocument/2006/relationships/printerSettings" Target="../printerSettings/printerSettings34.bin"/><Relationship Id="rId1" Type="http://schemas.openxmlformats.org/officeDocument/2006/relationships/hyperlink" Target="https://www.dol.gov/agencies/ilab/reports/child-labor/list-of-goods" TargetMode="External"/><Relationship Id="rId6" Type="http://schemas.openxmlformats.org/officeDocument/2006/relationships/hyperlink" Target="https://www.aspi.org.au/report/uyghurs-sale" TargetMode="External"/><Relationship Id="rId11" Type="http://schemas.openxmlformats.org/officeDocument/2006/relationships/hyperlink" Target="https://www.dol.gov/agencies/ilab/reports/child-labor/list-of-products?tid=All&amp;field_exp_good_target_id=5784&amp;items_per_page=10" TargetMode="External"/><Relationship Id="rId5" Type="http://schemas.openxmlformats.org/officeDocument/2006/relationships/hyperlink" Target="https://verite.org/wp-content/uploads/2016/11/VeriteForcedLaborMalaysianElectronics2014.pdf" TargetMode="External"/><Relationship Id="rId15" Type="http://schemas.openxmlformats.org/officeDocument/2006/relationships/hyperlink" Target="https://publications.iom.int/books/migrants-and-their-vulnerability-human-trafficking-modern-slavery-and-forced-labour" TargetMode="External"/><Relationship Id="rId10" Type="http://schemas.openxmlformats.org/officeDocument/2006/relationships/hyperlink" Target="https://www.hrw.org/news/2020/10/07/social-audit-reforms-and-labour-rights-ruse" TargetMode="External"/><Relationship Id="rId4" Type="http://schemas.openxmlformats.org/officeDocument/2006/relationships/hyperlink" Target="https://comtradeplus.un.org/" TargetMode="External"/><Relationship Id="rId9" Type="http://schemas.openxmlformats.org/officeDocument/2006/relationships/hyperlink" Target="https://verite.org/wp-content/uploads/2016/11/VeriteForcedLaborMalaysianElectronics2014.pdf" TargetMode="External"/><Relationship Id="rId14" Type="http://schemas.openxmlformats.org/officeDocument/2006/relationships/hyperlink" Target="https://respect.international/wp-content/uploads/2019/03/Eradicating-Forced-Labor-in-Electronics.pdf"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s://electronicswatch.org/regional-risk-assessment-electronics-industry-vietnam-august-2019_2564000.pdf" TargetMode="External"/><Relationship Id="rId13" Type="http://schemas.openxmlformats.org/officeDocument/2006/relationships/hyperlink" Target="https://www.cbp.gov/trade/forced-labor/withhold-release-orders-and-findings"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verite.org/wp-content/uploads/2016/11/VeriteForcedLaborMalaysianElectronics2014.pdf" TargetMode="External"/><Relationship Id="rId12" Type="http://schemas.openxmlformats.org/officeDocument/2006/relationships/hyperlink" Target="https://cdn.walkfree.org/content/uploads/2023/05/17114737/Global-Slavery-Index-2023.pdf" TargetMode="External"/><Relationship Id="rId17" Type="http://schemas.openxmlformats.org/officeDocument/2006/relationships/vmlDrawing" Target="../drawings/vmlDrawing26.vml"/><Relationship Id="rId2" Type="http://schemas.openxmlformats.org/officeDocument/2006/relationships/hyperlink" Target="https://www.dol.gov/agencies/ilab/reports/child-labor/list-of-goods" TargetMode="External"/><Relationship Id="rId16" Type="http://schemas.openxmlformats.org/officeDocument/2006/relationships/printerSettings" Target="../printerSettings/printerSettings35.bin"/><Relationship Id="rId1" Type="http://schemas.openxmlformats.org/officeDocument/2006/relationships/hyperlink" Target="https://www.dol.gov/agencies/ilab/reports/child-labor/list-of-goods" TargetMode="External"/><Relationship Id="rId6" Type="http://schemas.openxmlformats.org/officeDocument/2006/relationships/hyperlink" Target="https://www.aspi.org.au/report/uyghurs-sale" TargetMode="External"/><Relationship Id="rId11" Type="http://schemas.openxmlformats.org/officeDocument/2006/relationships/hyperlink" Target="https://www.dol.gov/agencies/ilab/reports/child-labor/list-of-products?tid=All&amp;field_exp_good_target_id=5784&amp;items_per_page=10" TargetMode="External"/><Relationship Id="rId5" Type="http://schemas.openxmlformats.org/officeDocument/2006/relationships/hyperlink" Target="https://verite.org/wp-content/uploads/2016/11/VeriteForcedLaborMalaysianElectronics2014.pdf" TargetMode="External"/><Relationship Id="rId15" Type="http://schemas.openxmlformats.org/officeDocument/2006/relationships/hyperlink" Target="https://publications.iom.int/books/migrants-and-their-vulnerability-human-trafficking-modern-slavery-and-forced-labour" TargetMode="External"/><Relationship Id="rId10" Type="http://schemas.openxmlformats.org/officeDocument/2006/relationships/hyperlink" Target="https://www.hrw.org/news/2020/10/07/social-audit-reforms-and-labour-rights-ruse" TargetMode="External"/><Relationship Id="rId4" Type="http://schemas.openxmlformats.org/officeDocument/2006/relationships/hyperlink" Target="https://comtradeplus.un.org/" TargetMode="External"/><Relationship Id="rId9" Type="http://schemas.openxmlformats.org/officeDocument/2006/relationships/hyperlink" Target="https://verite.org/wp-content/uploads/2016/11/VeriteForcedLaborMalaysianElectronics2014.pdf" TargetMode="External"/><Relationship Id="rId14" Type="http://schemas.openxmlformats.org/officeDocument/2006/relationships/hyperlink" Target="https://www.ilo.org/wcmsp5/groups/public/---asia/---ro-bangkok/documents/projectdocumentation/wcms_865462.pdf"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electronicswatch.org/regional-risk-assessment-electronics-industry-vietnam-august-2019_2564000.pdf" TargetMode="External"/><Relationship Id="rId13" Type="http://schemas.openxmlformats.org/officeDocument/2006/relationships/hyperlink" Target="https://www.cbp.gov/trade/forced-labor/withhold-release-orders-and-findings"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verite.org/wp-content/uploads/2016/11/VeriteForcedLaborMalaysianElectronics2014.pdf" TargetMode="External"/><Relationship Id="rId12" Type="http://schemas.openxmlformats.org/officeDocument/2006/relationships/hyperlink" Target="https://cdn.walkfree.org/content/uploads/2023/05/17114737/Global-Slavery-Index-2023.pdf" TargetMode="External"/><Relationship Id="rId17" Type="http://schemas.openxmlformats.org/officeDocument/2006/relationships/vmlDrawing" Target="../drawings/vmlDrawing27.vml"/><Relationship Id="rId2" Type="http://schemas.openxmlformats.org/officeDocument/2006/relationships/hyperlink" Target="https://www.dol.gov/agencies/ilab/reports/child-labor/list-of-goods" TargetMode="External"/><Relationship Id="rId16" Type="http://schemas.openxmlformats.org/officeDocument/2006/relationships/printerSettings" Target="../printerSettings/printerSettings36.bin"/><Relationship Id="rId1" Type="http://schemas.openxmlformats.org/officeDocument/2006/relationships/hyperlink" Target="https://www.dol.gov/agencies/ilab/reports/child-labor/list-of-goods" TargetMode="External"/><Relationship Id="rId6" Type="http://schemas.openxmlformats.org/officeDocument/2006/relationships/hyperlink" Target="https://verite.org/wp-content/uploads/2016/11/VeriteForcedLaborMalaysianElectronics2014.pdf" TargetMode="External"/><Relationship Id="rId11" Type="http://schemas.openxmlformats.org/officeDocument/2006/relationships/hyperlink" Target="https://www.dol.gov/agencies/ilab/reports/child-labor/list-of-products?tid=All&amp;field_exp_good_target_id=5784&amp;items_per_page=10" TargetMode="External"/><Relationship Id="rId5" Type="http://schemas.openxmlformats.org/officeDocument/2006/relationships/hyperlink" Target="https://www.aspi.org.au/report/uyghurs-sale" TargetMode="External"/><Relationship Id="rId15" Type="http://schemas.openxmlformats.org/officeDocument/2006/relationships/hyperlink" Target="https://publications.iom.int/books/migrants-and-their-vulnerability-human-trafficking-modern-slavery-and-forced-labour" TargetMode="External"/><Relationship Id="rId10" Type="http://schemas.openxmlformats.org/officeDocument/2006/relationships/hyperlink" Target="https://www.hrw.org/news/2020/10/07/social-audit-reforms-and-labour-rights-ruse" TargetMode="External"/><Relationship Id="rId4" Type="http://schemas.openxmlformats.org/officeDocument/2006/relationships/hyperlink" Target="https://comtradeplus.un.org/" TargetMode="External"/><Relationship Id="rId9" Type="http://schemas.openxmlformats.org/officeDocument/2006/relationships/hyperlink" Target="https://verite.org/wp-content/uploads/2016/11/VeriteForcedLaborMalaysianElectronics2014.pdf" TargetMode="External"/><Relationship Id="rId14" Type="http://schemas.openxmlformats.org/officeDocument/2006/relationships/hyperlink" Target="https://respect.international/wp-content/uploads/2019/03/Eradicating-Forced-Labor-in-Electronic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electronicswatch.org/regional-risk-assessment-electronics-industry-vietnam-august-2019_2564000.pdf" TargetMode="External"/><Relationship Id="rId13" Type="http://schemas.openxmlformats.org/officeDocument/2006/relationships/hyperlink" Target="https://www.cbp.gov/trade/forced-labor/withhold-release-orders-and-findings"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verite.org/wp-content/uploads/2016/11/VeriteForcedLaborMalaysianElectronics2014.pdf" TargetMode="External"/><Relationship Id="rId12" Type="http://schemas.openxmlformats.org/officeDocument/2006/relationships/hyperlink" Target="https://cdn.walkfree.org/content/uploads/2023/05/17114737/Global-Slavery-Index-2023.pdf" TargetMode="External"/><Relationship Id="rId17" Type="http://schemas.openxmlformats.org/officeDocument/2006/relationships/vmlDrawing" Target="../drawings/vmlDrawing28.vml"/><Relationship Id="rId2" Type="http://schemas.openxmlformats.org/officeDocument/2006/relationships/hyperlink" Target="https://www.dol.gov/agencies/ilab/reports/child-labor/list-of-goods" TargetMode="External"/><Relationship Id="rId16" Type="http://schemas.openxmlformats.org/officeDocument/2006/relationships/printerSettings" Target="../printerSettings/printerSettings37.bin"/><Relationship Id="rId1" Type="http://schemas.openxmlformats.org/officeDocument/2006/relationships/hyperlink" Target="https://www.dol.gov/agencies/ilab/reports/child-labor/list-of-goods" TargetMode="External"/><Relationship Id="rId6" Type="http://schemas.openxmlformats.org/officeDocument/2006/relationships/hyperlink" Target="https://verite.org/wp-content/uploads/2016/11/VeriteForcedLaborMalaysianElectronics2014.pdf" TargetMode="External"/><Relationship Id="rId11" Type="http://schemas.openxmlformats.org/officeDocument/2006/relationships/hyperlink" Target="https://www.dol.gov/agencies/ilab/reports/child-labor/list-of-products?tid=All&amp;field_exp_good_target_id=5784&amp;items_per_page=10" TargetMode="External"/><Relationship Id="rId5" Type="http://schemas.openxmlformats.org/officeDocument/2006/relationships/hyperlink" Target="https://www.aspi.org.au/report/uyghurs-sale" TargetMode="External"/><Relationship Id="rId15" Type="http://schemas.openxmlformats.org/officeDocument/2006/relationships/hyperlink" Target="https://publications.iom.int/books/migrants-and-their-vulnerability-human-trafficking-modern-slavery-and-forced-labour" TargetMode="External"/><Relationship Id="rId10" Type="http://schemas.openxmlformats.org/officeDocument/2006/relationships/hyperlink" Target="https://www.hrw.org/news/2020/10/07/social-audit-reforms-and-labour-rights-ruse" TargetMode="External"/><Relationship Id="rId4" Type="http://schemas.openxmlformats.org/officeDocument/2006/relationships/hyperlink" Target="https://comtradeplus.un.org/" TargetMode="External"/><Relationship Id="rId9" Type="http://schemas.openxmlformats.org/officeDocument/2006/relationships/hyperlink" Target="https://verite.org/wp-content/uploads/2016/11/VeriteForcedLaborMalaysianElectronics2014.pdf" TargetMode="External"/><Relationship Id="rId14" Type="http://schemas.openxmlformats.org/officeDocument/2006/relationships/hyperlink" Target="https://www.ilo.org/wcmsp5/groups/public/---asia/---ro-bangkok/documents/projectdocumentation/wcms_865462.pdf"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s://electronicswatch.org/regional-risk-assessment-electronics-industry-vietnam-august-2019_2564000.pdf" TargetMode="External"/><Relationship Id="rId13" Type="http://schemas.openxmlformats.org/officeDocument/2006/relationships/hyperlink" Target="https://www.cbp.gov/trade/forced-labor/withhold-release-orders-and-findings" TargetMode="External"/><Relationship Id="rId18" Type="http://schemas.openxmlformats.org/officeDocument/2006/relationships/vmlDrawing" Target="../drawings/vmlDrawing29.vm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verite.org/wp-content/uploads/2016/11/VeriteForcedLaborMalaysianElectronics2014.pdf" TargetMode="External"/><Relationship Id="rId12" Type="http://schemas.openxmlformats.org/officeDocument/2006/relationships/hyperlink" Target="https://cdn.walkfree.org/content/uploads/2023/05/17114737/Global-Slavery-Index-2023.pdf" TargetMode="External"/><Relationship Id="rId17" Type="http://schemas.openxmlformats.org/officeDocument/2006/relationships/printerSettings" Target="../printerSettings/printerSettings38.bin"/><Relationship Id="rId2" Type="http://schemas.openxmlformats.org/officeDocument/2006/relationships/hyperlink" Target="https://www.dol.gov/agencies/ilab/reports/child-labor/list-of-goods" TargetMode="External"/><Relationship Id="rId16" Type="http://schemas.openxmlformats.org/officeDocument/2006/relationships/hyperlink" Target="https://publications.iom.int/books/migrants-and-their-vulnerability-human-trafficking-modern-slavery-and-forced-labour"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aspi.org.au/report/uyghurs-sale" TargetMode="External"/><Relationship Id="rId11" Type="http://schemas.openxmlformats.org/officeDocument/2006/relationships/hyperlink" Target="https://www.dol.gov/agencies/ilab/reports/child-labor/list-of-products?tid=All&amp;field_exp_good_target_id=5784&amp;items_per_page=10" TargetMode="External"/><Relationship Id="rId5" Type="http://schemas.openxmlformats.org/officeDocument/2006/relationships/hyperlink" Target="https://verite.org/wp-content/uploads/2016/11/VeriteForcedLaborMalaysianElectronics2014.pdf" TargetMode="External"/><Relationship Id="rId15" Type="http://schemas.openxmlformats.org/officeDocument/2006/relationships/hyperlink" Target="https://respect.international/wp-content/uploads/2019/03/Eradicating-Forced-Labor-in-Electronics.pdf" TargetMode="External"/><Relationship Id="rId10" Type="http://schemas.openxmlformats.org/officeDocument/2006/relationships/hyperlink" Target="https://www.hrw.org/news/2020/10/07/social-audit-reforms-and-labour-rights-ruse" TargetMode="External"/><Relationship Id="rId4" Type="http://schemas.openxmlformats.org/officeDocument/2006/relationships/hyperlink" Target="https://comtradeplus.un.org/" TargetMode="External"/><Relationship Id="rId9" Type="http://schemas.openxmlformats.org/officeDocument/2006/relationships/hyperlink" Target="https://verite.org/wp-content/uploads/2016/11/VeriteForcedLaborMalaysianElectronics2014.pdf" TargetMode="External"/><Relationship Id="rId14" Type="http://schemas.openxmlformats.org/officeDocument/2006/relationships/hyperlink" Target="https://www.dhs.gov/news/2023/06/09/dhs-ban-imports-two-additional-prc-based-companies-part-its-enforcement-uyghurhttps:/www.reuters.com/world/us/us-bans-imports-china-based-ninestar-corp-over-uyghurs-2023-06-09/"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hrw.org/news/2020/10/07/social-audit-reforms-and-labour-rights-ruse" TargetMode="External"/><Relationship Id="rId13" Type="http://schemas.openxmlformats.org/officeDocument/2006/relationships/hyperlink" Target="https://publications.iom.int/books/migrants-and-their-vulnerability-human-trafficking-modern-slavery-and-forced-labour"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verite.org/wp-content/uploads/2016/11/VeriteForcedLaborMalaysianElectronics2014.pdf" TargetMode="External"/><Relationship Id="rId12" Type="http://schemas.openxmlformats.org/officeDocument/2006/relationships/hyperlink" Target="https://respect.international/wp-content/uploads/2019/03/Eradicating-Forced-Labor-in-Electronics.pdf" TargetMode="External"/><Relationship Id="rId2" Type="http://schemas.openxmlformats.org/officeDocument/2006/relationships/hyperlink" Target="https://www.dol.gov/agencies/ilab/reports/child-labor/list-of-goods" TargetMode="External"/><Relationship Id="rId16" Type="http://schemas.openxmlformats.org/officeDocument/2006/relationships/vmlDrawing" Target="../drawings/vmlDrawing30.vm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aspi.org.au/report/uyghurs-sale" TargetMode="External"/><Relationship Id="rId11" Type="http://schemas.openxmlformats.org/officeDocument/2006/relationships/hyperlink" Target="https://www.cbp.gov/trade/forced-labor/withhold-release-orders-and-findings" TargetMode="External"/><Relationship Id="rId5" Type="http://schemas.openxmlformats.org/officeDocument/2006/relationships/hyperlink" Target="https://verite.org/wp-content/uploads/2016/11/VeriteForcedLaborMalaysianElectronics2014.pdf" TargetMode="External"/><Relationship Id="rId15" Type="http://schemas.openxmlformats.org/officeDocument/2006/relationships/printerSettings" Target="../printerSettings/printerSettings39.bin"/><Relationship Id="rId10" Type="http://schemas.openxmlformats.org/officeDocument/2006/relationships/hyperlink" Target="https://cdn.walkfree.org/content/uploads/2023/05/17114737/Global-Slavery-Index-2023.pdf" TargetMode="External"/><Relationship Id="rId4" Type="http://schemas.openxmlformats.org/officeDocument/2006/relationships/hyperlink" Target="https://comtradeplus.un.org/" TargetMode="External"/><Relationship Id="rId9" Type="http://schemas.openxmlformats.org/officeDocument/2006/relationships/hyperlink" Target="https://www.dol.gov/agencies/ilab/reports/child-labor/list-of-products?tid=All&amp;field_exp_good_target_id=5784&amp;items_per_page=10" TargetMode="External"/><Relationship Id="rId14" Type="http://schemas.openxmlformats.org/officeDocument/2006/relationships/hyperlink" Target="https://verite.org/wp-content/uploads/2016/11/VeriteForcedLaborMalaysianElectronics2014.pdf"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vmlDrawing" Target="../drawings/vmlDrawing31.vml"/><Relationship Id="rId3" Type="http://schemas.openxmlformats.org/officeDocument/2006/relationships/hyperlink" Target="https://unstats.un.org/unsd/publication/SeriesM/SeriesM_34rev4e.pdf" TargetMode="External"/><Relationship Id="rId7" Type="http://schemas.openxmlformats.org/officeDocument/2006/relationships/printerSettings" Target="../printerSettings/printerSettings40.bin"/><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citeseerx.ist.psu.edu/document?repid=rep1&amp;type=pdf&amp;doi=4674eba5fd868098d4b74637610b81b712116caf" TargetMode="External"/><Relationship Id="rId5" Type="http://schemas.openxmlformats.org/officeDocument/2006/relationships/hyperlink" Target="https://www.theguardian.com/business/2018/nov/21/no-other-way-to-fight-back-philippines-call-center-workers-battle-unfair-quotas" TargetMode="External"/><Relationship Id="rId4" Type="http://schemas.openxmlformats.org/officeDocument/2006/relationships/hyperlink" Target="https://comtradeplus.un.org/"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32.vml"/><Relationship Id="rId5" Type="http://schemas.openxmlformats.org/officeDocument/2006/relationships/printerSettings" Target="../printerSettings/printerSettings41.bin"/><Relationship Id="rId4" Type="http://schemas.openxmlformats.org/officeDocument/2006/relationships/hyperlink" Target="https://comtradeplus.un.org/"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33.vml"/><Relationship Id="rId5" Type="http://schemas.openxmlformats.org/officeDocument/2006/relationships/printerSettings" Target="../printerSettings/printerSettings42.bin"/><Relationship Id="rId4" Type="http://schemas.openxmlformats.org/officeDocument/2006/relationships/hyperlink" Target="https://comtradeplus.un.org/"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s://www.railexpress.com.au/ktk-australia-denies-forced-labour-allegations/"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theguardian.com/world/2020/jul/28/chinese-supplier-of-australian-train-parts-accused-of-using-uighur-labour-vows-to-fight-us-blacklisting"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theguardian.com/world/2020/jul/28/chinese-supplier-of-australian-train-parts-accused-of-using-uighur-labour-vows-to-fight-us-blacklisting" TargetMode="External"/><Relationship Id="rId11" Type="http://schemas.openxmlformats.org/officeDocument/2006/relationships/vmlDrawing" Target="../drawings/vmlDrawing34.vml"/><Relationship Id="rId5" Type="http://schemas.openxmlformats.org/officeDocument/2006/relationships/hyperlink" Target="https://www.dhs.gov/uflpa-entity-list" TargetMode="External"/><Relationship Id="rId10" Type="http://schemas.openxmlformats.org/officeDocument/2006/relationships/printerSettings" Target="../printerSettings/printerSettings43.bin"/><Relationship Id="rId4" Type="http://schemas.openxmlformats.org/officeDocument/2006/relationships/hyperlink" Target="https://comtradeplus.un.org/" TargetMode="External"/><Relationship Id="rId9" Type="http://schemas.openxmlformats.org/officeDocument/2006/relationships/hyperlink" Target="https://www.railexpress.com.au/ktk-australia-denies-forced-labour-allegation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35.vml"/><Relationship Id="rId5" Type="http://schemas.openxmlformats.org/officeDocument/2006/relationships/printerSettings" Target="../printerSettings/printerSettings44.bin"/><Relationship Id="rId4" Type="http://schemas.openxmlformats.org/officeDocument/2006/relationships/hyperlink" Target="https://comtradeplus.un.org/"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36.vml"/><Relationship Id="rId5" Type="http://schemas.openxmlformats.org/officeDocument/2006/relationships/printerSettings" Target="../printerSettings/printerSettings45.bin"/><Relationship Id="rId4" Type="http://schemas.openxmlformats.org/officeDocument/2006/relationships/hyperlink" Target="https://comtradeplus.un.org/"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37.vml"/><Relationship Id="rId5" Type="http://schemas.openxmlformats.org/officeDocument/2006/relationships/printerSettings" Target="../printerSettings/printerSettings46.bin"/><Relationship Id="rId4" Type="http://schemas.openxmlformats.org/officeDocument/2006/relationships/hyperlink" Target="https://comtradeplus.un.org/"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7" Type="http://schemas.openxmlformats.org/officeDocument/2006/relationships/vmlDrawing" Target="../drawings/vmlDrawing38.vm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printerSettings" Target="../printerSettings/printerSettings47.bin"/><Relationship Id="rId5" Type="http://schemas.openxmlformats.org/officeDocument/2006/relationships/hyperlink" Target="https://www.aph.gov.au/Parliamentary_Business/Committees/Senate/Job_Security/JobSecurity/Third_Interim_Report/section?id=committees%2Freportsen%2F024778%2F78260" TargetMode="External"/><Relationship Id="rId4" Type="http://schemas.openxmlformats.org/officeDocument/2006/relationships/hyperlink" Target="https://comtradeplus.un.org/"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s://www.fwc.gov.au/sham-arrangements-division-6" TargetMode="External"/><Relationship Id="rId13" Type="http://schemas.openxmlformats.org/officeDocument/2006/relationships/hyperlink" Target="https://www.aph.gov.au/Parliamentary_Business/Committees/Senate/Job_Security/JobSecurity/Third_Interim_Report/section?id=committees%2Freportsen%2F024778%2F78260" TargetMode="External"/><Relationship Id="rId18" Type="http://schemas.openxmlformats.org/officeDocument/2006/relationships/printerSettings" Target="../printerSettings/printerSettings48.bin"/><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accr.org.au/news/modern-slavery-subcontracting-and-commercial-cleaning/" TargetMode="External"/><Relationship Id="rId12" Type="http://schemas.openxmlformats.org/officeDocument/2006/relationships/hyperlink" Target="https://www.fairwork.gov.au/newsroom/media-releases/2023-media-releases/june-2023/20230605-carnarvon-cleaners-penalty-media-release" TargetMode="External"/><Relationship Id="rId17" Type="http://schemas.openxmlformats.org/officeDocument/2006/relationships/hyperlink" Target="https://grattan.edu.au/wp-content/uploads/2023/05/Short-changed-How-to-stop-the-exploitation-of-migrant-workers-in-Australia.pdf" TargetMode="External"/><Relationship Id="rId2" Type="http://schemas.openxmlformats.org/officeDocument/2006/relationships/hyperlink" Target="https://www.dol.gov/agencies/ilab/reports/child-labor/list-of-goods" TargetMode="External"/><Relationship Id="rId16" Type="http://schemas.openxmlformats.org/officeDocument/2006/relationships/hyperlink" Target="https://humanrights.gov.au/our-work/business-and-human-rights/publications/property-construction-and-modern-slavery-2020"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cleaningaccountability.org.au/wp-content/uploads/2020/12/CAF_ModernSlaveryGuidance_Contractors_v1.0.pdf" TargetMode="External"/><Relationship Id="rId11" Type="http://schemas.openxmlformats.org/officeDocument/2006/relationships/hyperlink" Target="https://www.ilo.org/wcmsp5/groups/public/---ed_protect/---protrav/---migrant/documents/publication/wcms_538487.pdf" TargetMode="External"/><Relationship Id="rId5" Type="http://schemas.openxmlformats.org/officeDocument/2006/relationships/hyperlink" Target="https://www.aph.gov.au/Parliamentary_Business/Committees/Senate/Education_and_Employment/ExploitationofCleaners/Report" TargetMode="External"/><Relationship Id="rId15" Type="http://schemas.openxmlformats.org/officeDocument/2006/relationships/hyperlink" Target="https://www.cleaningaccountability.org.au/wp-content/uploads/2020/12/CAF_ModernSlaveryGuidance_Contractors_v1.0.pdf" TargetMode="External"/><Relationship Id="rId10" Type="http://schemas.openxmlformats.org/officeDocument/2006/relationships/hyperlink" Target="https://www.aph.gov.au/Parliamentary_Business/Committees/Senate/Education_and_Employment/ExploitationofCleaners/Report" TargetMode="External"/><Relationship Id="rId19" Type="http://schemas.openxmlformats.org/officeDocument/2006/relationships/vmlDrawing" Target="../drawings/vmlDrawing39.vml"/><Relationship Id="rId4" Type="http://schemas.openxmlformats.org/officeDocument/2006/relationships/hyperlink" Target="https://comtradeplus.un.org/" TargetMode="External"/><Relationship Id="rId9" Type="http://schemas.openxmlformats.org/officeDocument/2006/relationships/hyperlink" Target="https://www.aph.gov.au/Parliamentary_Business/Committees/Senate/Education_and_Employment/ExploitationofCleaners/Report" TargetMode="External"/><Relationship Id="rId14" Type="http://schemas.openxmlformats.org/officeDocument/2006/relationships/hyperlink" Target="https://www.aph.gov.au/DocumentStore.ashx?id=a3f3074e-f0f7-4771-96fd-cdae7432694f&amp;subId=510710"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s://www.sydney.edu.au/sydney-policy-lab/news-and-analysis/news-commentary/the-future-of-enforcement-for-migrant-workers-in-australia.html"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bbc.com/news/uk-66260064"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humanrights.gov.au/sites/default/files/document/publication/ahrc_20211115_modern_slavery_-_health_services_v9_web.pdf" TargetMode="External"/><Relationship Id="rId11" Type="http://schemas.openxmlformats.org/officeDocument/2006/relationships/vmlDrawing" Target="../drawings/vmlDrawing40.vml"/><Relationship Id="rId5" Type="http://schemas.openxmlformats.org/officeDocument/2006/relationships/hyperlink" Target="https://humanrights.gov.au/sites/default/files/document/publication/ahrc_20211115_modern_slavery_-_health_services_v9_web.pdf" TargetMode="External"/><Relationship Id="rId10" Type="http://schemas.openxmlformats.org/officeDocument/2006/relationships/printerSettings" Target="../printerSettings/printerSettings49.bin"/><Relationship Id="rId4" Type="http://schemas.openxmlformats.org/officeDocument/2006/relationships/hyperlink" Target="https://comtradeplus.un.org/" TargetMode="External"/><Relationship Id="rId9" Type="http://schemas.openxmlformats.org/officeDocument/2006/relationships/hyperlink" Target="https://www.aph.gov.au/Parliamentary_Business/Committees/Senate/Job_Security/JobSecurity/Third_Interim_Report/section?id=committees%2Freportsen%2F024778%2F78260"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hyperlink" Target="https://www.aph.gov.au/parliamentary_business/committees/senate/education_and_employment/temporary_work_visa/report" TargetMode="External"/><Relationship Id="rId13" Type="http://schemas.openxmlformats.org/officeDocument/2006/relationships/hyperlink" Target="https://www.dewr.gov.au/migrant-workers-taskforce/resources/report-migrant-workers-taskforce"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sydney.edu.au/news-opinion/news/2023/04/28/australia-s-immigration-system-set-for-overhaul-after-damning-re.html" TargetMode="External"/><Relationship Id="rId12" Type="http://schemas.openxmlformats.org/officeDocument/2006/relationships/hyperlink" Target="https://www.homeaffairs.gov.au/reports-and-pubs/files/review-migration-system-final-report.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dewr.gov.au/migrant-workers-taskforce/resources/report-migrant-workers-taskforce" TargetMode="External"/><Relationship Id="rId11" Type="http://schemas.openxmlformats.org/officeDocument/2006/relationships/hyperlink" Target="https://www.homeaffairs.gov.au/reports-and-pubs/files/review-migration-system-final-report.pdf" TargetMode="External"/><Relationship Id="rId5" Type="http://schemas.openxmlformats.org/officeDocument/2006/relationships/hyperlink" Target="https://www.dewr.gov.au/migrant-workers-taskforce/resources/report-migrant-workers-taskforce" TargetMode="External"/><Relationship Id="rId15" Type="http://schemas.openxmlformats.org/officeDocument/2006/relationships/vmlDrawing" Target="../drawings/vmlDrawing41.vml"/><Relationship Id="rId10" Type="http://schemas.openxmlformats.org/officeDocument/2006/relationships/hyperlink" Target="https://www.aph.gov.au/parliamentary_business/committees/senate/education_and_employment/temporary_work_visa/report" TargetMode="External"/><Relationship Id="rId4" Type="http://schemas.openxmlformats.org/officeDocument/2006/relationships/hyperlink" Target="https://comtradeplus.un.org/" TargetMode="External"/><Relationship Id="rId9" Type="http://schemas.openxmlformats.org/officeDocument/2006/relationships/hyperlink" Target="https://www.aph.gov.au/parliamentary_business/committees/senate/education_and_employment/temporary_work_visa/report" TargetMode="External"/><Relationship Id="rId14"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42.vml"/><Relationship Id="rId5" Type="http://schemas.openxmlformats.org/officeDocument/2006/relationships/printerSettings" Target="../printerSettings/printerSettings51.bin"/><Relationship Id="rId4" Type="http://schemas.openxmlformats.org/officeDocument/2006/relationships/hyperlink" Target="https://comtradeplus.un.org/"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43.vml"/><Relationship Id="rId5" Type="http://schemas.openxmlformats.org/officeDocument/2006/relationships/printerSettings" Target="../printerSettings/printerSettings52.bin"/><Relationship Id="rId4" Type="http://schemas.openxmlformats.org/officeDocument/2006/relationships/hyperlink" Target="https://comtradeplus.un.org/"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s://papers.ssrn.com/sol3/papers.cfm?abstract_id=4187360"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aph.gov.au/Parliamentary_Business/Committees/House/Social_Policy_and_Legal_Affairs/HomelessnessinAustralia/Report/section?id=committees%2Freportrep%2F024522%2F75163" TargetMode="External"/><Relationship Id="rId12" Type="http://schemas.openxmlformats.org/officeDocument/2006/relationships/vmlDrawing" Target="../drawings/vmlDrawing44.vm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pwd.org.au/nsw-modern-slavery-submission/" TargetMode="External"/><Relationship Id="rId11" Type="http://schemas.openxmlformats.org/officeDocument/2006/relationships/printerSettings" Target="../printerSettings/printerSettings53.bin"/><Relationship Id="rId5" Type="http://schemas.openxmlformats.org/officeDocument/2006/relationships/hyperlink" Target="https://www.aihw.gov.au/reports/housing-assistance/housing-assistance-in-australia-2020/contents/occupants-and-households" TargetMode="External"/><Relationship Id="rId10" Type="http://schemas.openxmlformats.org/officeDocument/2006/relationships/hyperlink" Target="https://papers.ssrn.com/sol3/papers.cfm?abstract_id=4187360" TargetMode="External"/><Relationship Id="rId4" Type="http://schemas.openxmlformats.org/officeDocument/2006/relationships/hyperlink" Target="https://comtradeplus.un.org/" TargetMode="External"/><Relationship Id="rId9" Type="http://schemas.openxmlformats.org/officeDocument/2006/relationships/hyperlink" Target="https://www.redcross.org.au/globalassets/cms/migration-support/support-for-trafficked-people/barriers-in-accommodating-survivors-of-modern-slavery.pdf"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7" Type="http://schemas.openxmlformats.org/officeDocument/2006/relationships/vmlDrawing" Target="../drawings/vmlDrawing45.vm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printerSettings" Target="../printerSettings/printerSettings54.bin"/><Relationship Id="rId5" Type="http://schemas.openxmlformats.org/officeDocument/2006/relationships/hyperlink" Target="https://www.redcross.org.au/globalassets/cms/migration-support/support-for-trafficked-people/barriers-in-accommodating-survivors-of-modern-slavery.pdf" TargetMode="External"/><Relationship Id="rId4" Type="http://schemas.openxmlformats.org/officeDocument/2006/relationships/hyperlink" Target="https://comtradeplus.un.org/" TargetMode="Externa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55.bin"/><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aph.gov.au/parliamentary_business/committees/joint/law_enforcement/humantrafficking45/Report"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parlinfo.aph.gov.au/parlInfo/download/committees/reportjnt/024102/toc_pdf/HiddeninPlainSight.pdf;fileType=application%2Fpdf" TargetMode="External"/><Relationship Id="rId5" Type="http://schemas.openxmlformats.org/officeDocument/2006/relationships/hyperlink" Target="https://www.aic.gov.au/sites/default/files/2020-05/rr002.pdf" TargetMode="External"/><Relationship Id="rId4" Type="http://schemas.openxmlformats.org/officeDocument/2006/relationships/hyperlink" Target="https://comtradeplus.un.org/" TargetMode="External"/><Relationship Id="rId9" Type="http://schemas.openxmlformats.org/officeDocument/2006/relationships/vmlDrawing" Target="../drawings/vmlDrawing46.vm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aph.gov.au/parliamentary_business/committees/joint/law_enforcement/humantrafficking45/Report"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parlinfo.aph.gov.au/parlInfo/download/committees/reportjnt/024102/toc_pdf/HiddeninPlainSight.pdf;fileType=application%2Fpdf" TargetMode="External"/><Relationship Id="rId5" Type="http://schemas.openxmlformats.org/officeDocument/2006/relationships/hyperlink" Target="https://www.aic.gov.au/sites/default/files/2020-05/rr002.pdf" TargetMode="External"/><Relationship Id="rId4" Type="http://schemas.openxmlformats.org/officeDocument/2006/relationships/hyperlink" Target="https://comtradeplus.un.org/" TargetMode="External"/><Relationship Id="rId9" Type="http://schemas.openxmlformats.org/officeDocument/2006/relationships/vmlDrawing" Target="../drawings/vmlDrawing47.vml"/></Relationships>
</file>

<file path=xl/worksheets/_rels/sheet57.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48.vml"/><Relationship Id="rId5" Type="http://schemas.openxmlformats.org/officeDocument/2006/relationships/printerSettings" Target="../printerSettings/printerSettings57.bin"/><Relationship Id="rId4" Type="http://schemas.openxmlformats.org/officeDocument/2006/relationships/hyperlink" Target="https://comtradeplus.un.org/"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49.vml"/><Relationship Id="rId5" Type="http://schemas.openxmlformats.org/officeDocument/2006/relationships/printerSettings" Target="../printerSettings/printerSettings58.bin"/><Relationship Id="rId4" Type="http://schemas.openxmlformats.org/officeDocument/2006/relationships/hyperlink" Target="https://comtradeplus.un.org/"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50.vml"/><Relationship Id="rId5" Type="http://schemas.openxmlformats.org/officeDocument/2006/relationships/printerSettings" Target="../printerSettings/printerSettings59.bin"/><Relationship Id="rId4" Type="http://schemas.openxmlformats.org/officeDocument/2006/relationships/hyperlink" Target="https://comtradeplus.un.org/"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51.vml"/><Relationship Id="rId5" Type="http://schemas.openxmlformats.org/officeDocument/2006/relationships/printerSettings" Target="../printerSettings/printerSettings60.bin"/><Relationship Id="rId4" Type="http://schemas.openxmlformats.org/officeDocument/2006/relationships/hyperlink" Target="https://comtradeplus.un.org/"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52.vml"/><Relationship Id="rId5" Type="http://schemas.openxmlformats.org/officeDocument/2006/relationships/printerSettings" Target="../printerSettings/printerSettings61.bin"/><Relationship Id="rId4" Type="http://schemas.openxmlformats.org/officeDocument/2006/relationships/hyperlink" Target="https://comtradeplus.un.org/"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s://www.railexpress.com.au/ktk-australia-denies-forced-labour-allegations/"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theguardian.com/world/2020/jul/28/chinese-supplier-of-australian-train-parts-accused-of-using-uighur-labour-vows-to-fight-us-blacklisting"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railexpress.com.au/ktk-australia-denies-forced-labour-allegations/" TargetMode="External"/><Relationship Id="rId11" Type="http://schemas.openxmlformats.org/officeDocument/2006/relationships/vmlDrawing" Target="../drawings/vmlDrawing53.vml"/><Relationship Id="rId5" Type="http://schemas.openxmlformats.org/officeDocument/2006/relationships/hyperlink" Target="https://www.theguardian.com/world/2020/jul/28/chinese-supplier-of-australian-train-parts-accused-of-using-uighur-labour-vows-to-fight-us-blacklisting" TargetMode="External"/><Relationship Id="rId10" Type="http://schemas.openxmlformats.org/officeDocument/2006/relationships/printerSettings" Target="../printerSettings/printerSettings62.bin"/><Relationship Id="rId4" Type="http://schemas.openxmlformats.org/officeDocument/2006/relationships/hyperlink" Target="https://comtradeplus.un.org/" TargetMode="External"/><Relationship Id="rId9" Type="http://schemas.openxmlformats.org/officeDocument/2006/relationships/hyperlink" Target="https://www.federalregister.gov/documents/2023/06/12/2023-12481/notice-regarding-the-uyghur-forced-labor-prevention-act-entity-listhttps:/www.dhs.gov/uflpa-entity-list"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54.vml"/><Relationship Id="rId5" Type="http://schemas.openxmlformats.org/officeDocument/2006/relationships/printerSettings" Target="../printerSettings/printerSettings63.bin"/><Relationship Id="rId4" Type="http://schemas.openxmlformats.org/officeDocument/2006/relationships/hyperlink" Target="https://comtradeplus.un.org/"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s://publications.iom.int/books/migrants-and-their-vulnerability-human-trafficking-modern-slavery-and-forced-labour"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dol.gov/sites/dolgov/files/ILAB/child_labor_reports/tda2021/2021_TDA_Big_Book.pdf" TargetMode="External"/><Relationship Id="rId12" Type="http://schemas.openxmlformats.org/officeDocument/2006/relationships/vmlDrawing" Target="../drawings/vmlDrawing55.vm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developingfreedom.org/wp-content/uploads/2021/01/DevelopingFreedom_MainReport_WebFinal.pdf" TargetMode="External"/><Relationship Id="rId11" Type="http://schemas.openxmlformats.org/officeDocument/2006/relationships/printerSettings" Target="../printerSettings/printerSettings64.bin"/><Relationship Id="rId5" Type="http://schemas.openxmlformats.org/officeDocument/2006/relationships/hyperlink" Target="https://cdn.walkfree.org/content/uploads/2023/05/17114737/Global-Slavery-Index-2023.pdf" TargetMode="External"/><Relationship Id="rId10" Type="http://schemas.openxmlformats.org/officeDocument/2006/relationships/hyperlink" Target="https://www.dol.gov/sites/dolgov/files/ILAB/child_labor_reports/tda2021/2021_TDA_Big_Book.pdf" TargetMode="External"/><Relationship Id="rId4" Type="http://schemas.openxmlformats.org/officeDocument/2006/relationships/hyperlink" Target="https://comtradeplus.un.org/" TargetMode="External"/><Relationship Id="rId9" Type="http://schemas.openxmlformats.org/officeDocument/2006/relationships/hyperlink" Target="https://www.developingfreedom.org/wp-content/uploads/2021/01/DevelopingFreedom_MainReport_WebFinal.pdf"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56.vml"/><Relationship Id="rId5" Type="http://schemas.openxmlformats.org/officeDocument/2006/relationships/printerSettings" Target="../printerSettings/printerSettings65.bin"/><Relationship Id="rId4" Type="http://schemas.openxmlformats.org/officeDocument/2006/relationships/hyperlink" Target="https://comtradeplus.un.org/" TargetMode="External"/></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66.bin"/><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aph.gov.au/parliamentary_business/committees/joint/law_enforcement/humantrafficking45/Report"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parlinfo.aph.gov.au/parlInfo/download/committees/reportjnt/024102/toc_pdf/HiddeninPlainSight.pdf;fileType=application%2Fpdf" TargetMode="External"/><Relationship Id="rId5" Type="http://schemas.openxmlformats.org/officeDocument/2006/relationships/hyperlink" Target="https://www.aic.gov.au/sites/default/files/2020-05/rr002.pdf" TargetMode="External"/><Relationship Id="rId4" Type="http://schemas.openxmlformats.org/officeDocument/2006/relationships/hyperlink" Target="https://comtradeplus.un.org/" TargetMode="External"/><Relationship Id="rId9" Type="http://schemas.openxmlformats.org/officeDocument/2006/relationships/vmlDrawing" Target="../drawings/vmlDrawing57.vml"/></Relationships>
</file>

<file path=xl/worksheets/_rels/sheet67.xml.rels><?xml version="1.0" encoding="UTF-8" standalone="yes"?>
<Relationships xmlns="http://schemas.openxmlformats.org/package/2006/relationships"><Relationship Id="rId8" Type="http://schemas.openxmlformats.org/officeDocument/2006/relationships/hyperlink" Target="https://www.aph.gov.au/parliamentary_business/committees/joint/law_enforcement/humantrafficking45/Report"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parlinfo.aph.gov.au/parlInfo/download/committees/reportjnt/024102/toc_pdf/HiddeninPlainSight.pdf;fileType=application%2Fpdf" TargetMode="External"/><Relationship Id="rId12" Type="http://schemas.openxmlformats.org/officeDocument/2006/relationships/vmlDrawing" Target="../drawings/vmlDrawing58.vm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aic.gov.au/sites/default/files/2020-05/rr002.pdf" TargetMode="External"/><Relationship Id="rId11" Type="http://schemas.openxmlformats.org/officeDocument/2006/relationships/printerSettings" Target="../printerSettings/printerSettings67.bin"/><Relationship Id="rId5" Type="http://schemas.openxmlformats.org/officeDocument/2006/relationships/hyperlink" Target="https://humanrights.gov.au/sites/default/files/document/publication/ahrc_kpmg_modernslavery_property_construction_2020.docx" TargetMode="External"/><Relationship Id="rId10" Type="http://schemas.openxmlformats.org/officeDocument/2006/relationships/hyperlink" Target="https://beta.actu.org.au/wp-content/uploads/2023/06/media1385221d170-wage-theft-in-australia-the-exploitation-of-workers-is-widespread-and-has-become-a-business-model-actu-submission-15-august-2018.pdf" TargetMode="External"/><Relationship Id="rId4" Type="http://schemas.openxmlformats.org/officeDocument/2006/relationships/hyperlink" Target="https://comtradeplus.un.org/" TargetMode="External"/><Relationship Id="rId9" Type="http://schemas.openxmlformats.org/officeDocument/2006/relationships/hyperlink" Target="https://www.aic.gov.au/sites/default/files/2020-05/rr002.pdf"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59.vml"/><Relationship Id="rId5" Type="http://schemas.openxmlformats.org/officeDocument/2006/relationships/printerSettings" Target="../printerSettings/printerSettings68.bin"/><Relationship Id="rId4" Type="http://schemas.openxmlformats.org/officeDocument/2006/relationships/hyperlink" Target="https://comtradeplus.un.org/" TargetMode="External"/></Relationships>
</file>

<file path=xl/worksheets/_rels/sheet69.xml.rels><?xml version="1.0" encoding="UTF-8" standalone="yes"?>
<Relationships xmlns="http://schemas.openxmlformats.org/package/2006/relationships"><Relationship Id="rId8" Type="http://schemas.openxmlformats.org/officeDocument/2006/relationships/hyperlink" Target="https://www.aph.gov.au/Parliamentary_Business/Committees/Senate/Job_Security/JobSecurity/Interim_Report/section?id=committees%2Freportsen%2F024635%2F75875"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newsroom.unsw.edu.au/news/business-law/price-life-why-food-delivery-services-need-regulation-overhaul" TargetMode="External"/><Relationship Id="rId12" Type="http://schemas.openxmlformats.org/officeDocument/2006/relationships/vmlDrawing" Target="../drawings/vmlDrawing60.vm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fairwork.gov.au/sites/default/files/migration/715/Small-Business-Fair-Dismissal-Code-2011.pdf" TargetMode="External"/><Relationship Id="rId11" Type="http://schemas.openxmlformats.org/officeDocument/2006/relationships/printerSettings" Target="../printerSettings/printerSettings69.bin"/><Relationship Id="rId5" Type="http://schemas.openxmlformats.org/officeDocument/2006/relationships/hyperlink" Target="https://www.twu.com.au/press/twu-wins-enforceable-rates-for-couriers-amazon-flex-drivers-in-landmark-decision/" TargetMode="External"/><Relationship Id="rId10" Type="http://schemas.openxmlformats.org/officeDocument/2006/relationships/hyperlink" Target="https://www.news.com.au/finance/work/at-work/australia-post-courier-says-drivers-are-forced-to-cut-corners-to-meet-impossible-parcel-delivery-quotas/news-story/793003fd2f16df79864c3977a570af77" TargetMode="External"/><Relationship Id="rId4" Type="http://schemas.openxmlformats.org/officeDocument/2006/relationships/hyperlink" Target="https://comtradeplus.un.org/" TargetMode="External"/><Relationship Id="rId9" Type="http://schemas.openxmlformats.org/officeDocument/2006/relationships/hyperlink" Target="https://www.aph.gov.au/Parliamentary_Business/Committees/Senate/Job_Security/JobSecurity/Interim_Report/section?id=committees%2freportsen%2f024635%2f75876"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61.vml"/><Relationship Id="rId5" Type="http://schemas.openxmlformats.org/officeDocument/2006/relationships/printerSettings" Target="../printerSettings/printerSettings70.bin"/><Relationship Id="rId4" Type="http://schemas.openxmlformats.org/officeDocument/2006/relationships/hyperlink" Target="https://comtradeplus.un.org/" TargetMode="External"/></Relationships>
</file>

<file path=xl/worksheets/_rels/sheet71.xml.rels><?xml version="1.0" encoding="UTF-8" standalone="yes"?>
<Relationships xmlns="http://schemas.openxmlformats.org/package/2006/relationships"><Relationship Id="rId8" Type="http://schemas.openxmlformats.org/officeDocument/2006/relationships/hyperlink" Target="https://www.abc.net.au/news/2020-06-26/nt-childrens-commissioner-report-child-abuse-foster-care/12390516" TargetMode="External"/><Relationship Id="rId13" Type="http://schemas.openxmlformats.org/officeDocument/2006/relationships/printerSettings" Target="../printerSettings/printerSettings71.bin"/><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cetc.org.au/wp-content/uploads/2022/07/child-sexual-exploitation-research-brief.pdf" TargetMode="External"/><Relationship Id="rId12" Type="http://schemas.openxmlformats.org/officeDocument/2006/relationships/hyperlink" Target="https://www.childabuseroyalcommission.gov.au/sites/default/files/WEB.0189.001.1036.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smh.com.au/national/nsw/left-hungry-and-too-cold-to-go-to-school-urgent-review-of-children-in-care-20221127-p5c1kr.html" TargetMode="External"/><Relationship Id="rId11" Type="http://schemas.openxmlformats.org/officeDocument/2006/relationships/hyperlink" Target="https://www.aph.gov.au/parliamentary_business/committees/senate/community_affairs/completed_inquiries/2004-07/inst_care/report2/index" TargetMode="External"/><Relationship Id="rId5" Type="http://schemas.openxmlformats.org/officeDocument/2006/relationships/hyperlink" Target="https://www.cetc.org.au/wp-content/uploads/2022/07/child-sexual-exploitation-research-brief.pdf" TargetMode="External"/><Relationship Id="rId10" Type="http://schemas.openxmlformats.org/officeDocument/2006/relationships/hyperlink" Target="https://www.aic.gov.au/sites/default/files/2021-02/ti616_production_and_distribution_of_child_sexual_abuse_material_by_parental_figures.pdf" TargetMode="External"/><Relationship Id="rId4" Type="http://schemas.openxmlformats.org/officeDocument/2006/relationships/hyperlink" Target="https://comtradeplus.un.org/" TargetMode="External"/><Relationship Id="rId9" Type="http://schemas.openxmlformats.org/officeDocument/2006/relationships/hyperlink" Target="https://www.smh.com.au/national/nsw/left-hungry-and-too-cold-to-go-to-school-urgent-review-of-children-in-care-20221127-p5c1kr.html" TargetMode="External"/><Relationship Id="rId14" Type="http://schemas.openxmlformats.org/officeDocument/2006/relationships/vmlDrawing" Target="../drawings/vmlDrawing62.vml"/></Relationships>
</file>

<file path=xl/worksheets/_rels/sheet72.xml.rels><?xml version="1.0" encoding="UTF-8" standalone="yes"?>
<Relationships xmlns="http://schemas.openxmlformats.org/package/2006/relationships"><Relationship Id="rId8" Type="http://schemas.openxmlformats.org/officeDocument/2006/relationships/hyperlink" Target="https://www.dol.gov/sites/dolgov/files/ILAB/child_labor_reports/tda2021/2021_TDA_Big_Book.pdf" TargetMode="External"/><Relationship Id="rId13" Type="http://schemas.openxmlformats.org/officeDocument/2006/relationships/printerSettings" Target="../printerSettings/printerSettings72.bin"/><Relationship Id="rId3" Type="http://schemas.openxmlformats.org/officeDocument/2006/relationships/hyperlink" Target="https://unstats.un.org/unsd/publication/SeriesM/SeriesM_34rev4e.pdf" TargetMode="External"/><Relationship Id="rId7" Type="http://schemas.openxmlformats.org/officeDocument/2006/relationships/hyperlink" Target="https://cdn.walkfree.org/content/uploads/2023/05/17114737/Global-Slavery-Index-2023.pdf" TargetMode="External"/><Relationship Id="rId12" Type="http://schemas.openxmlformats.org/officeDocument/2006/relationships/hyperlink" Target="https://www.shu.ac.uk/-/media/home/research/helena-kennedy-centre/projects/driving-force/driving-force-auto-supply-chains-and-ufl-apr23.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ecchr.eu/en/case/german-economic-engine-roars-thanks-to-forced-labor-complaint-filed-against-vw-bmw-and-mercedes-benz/" TargetMode="External"/><Relationship Id="rId11" Type="http://schemas.openxmlformats.org/officeDocument/2006/relationships/hyperlink" Target="https://www.shu.ac.uk/-/media/home/research/helena-kennedy-centre/projects/driving-force/driving-force-auto-supply-chains-and-ufl-apr23.pdf" TargetMode="External"/><Relationship Id="rId5" Type="http://schemas.openxmlformats.org/officeDocument/2006/relationships/hyperlink" Target="https://www.shu.ac.uk/-/media/home/research/helena-kennedy-centre/projects/driving-force/driving-force-auto-supply-chains-and-ufl-apr23.pdf" TargetMode="External"/><Relationship Id="rId10" Type="http://schemas.openxmlformats.org/officeDocument/2006/relationships/hyperlink" Target="https://www.shuforcedlabour.org/drivingforce/sankey/" TargetMode="External"/><Relationship Id="rId4" Type="http://schemas.openxmlformats.org/officeDocument/2006/relationships/hyperlink" Target="https://comtradeplus.un.org/" TargetMode="External"/><Relationship Id="rId9" Type="http://schemas.openxmlformats.org/officeDocument/2006/relationships/hyperlink" Target="https://www.dol.gov/agencies/ilab/reports/child-labor/list-of-goods-print" TargetMode="External"/><Relationship Id="rId14" Type="http://schemas.openxmlformats.org/officeDocument/2006/relationships/vmlDrawing" Target="../drawings/vmlDrawing63.vml"/></Relationships>
</file>

<file path=xl/worksheets/_rels/sheet73.xml.rels><?xml version="1.0" encoding="UTF-8" standalone="yes"?>
<Relationships xmlns="http://schemas.openxmlformats.org/package/2006/relationships"><Relationship Id="rId8" Type="http://schemas.openxmlformats.org/officeDocument/2006/relationships/hyperlink" Target="https://cdn.walkfree.org/content/uploads/2023/05/17114737/Global-Slavery-Index-2023.pdf" TargetMode="External"/><Relationship Id="rId13" Type="http://schemas.openxmlformats.org/officeDocument/2006/relationships/hyperlink" Target="https://www.shu.ac.uk/-/media/home/research/helena-kennedy-centre/projects/driving-force/driving-force-auto-supply-chains-and-ufl-apr23.pdf"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ecchr.eu/en/case/german-economic-engine-roars-thanks-to-forced-labor-complaint-filed-against-vw-bmw-and-mercedes-benz/" TargetMode="External"/><Relationship Id="rId12" Type="http://schemas.openxmlformats.org/officeDocument/2006/relationships/hyperlink" Target="https://www.shuforcedlabour.org/drivingforce/sankey/"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shu.ac.uk/-/media/home/research/helena-kennedy-centre/projects/driving-force/driving-force-auto-supply-chains-and-ufl-apr23.pdf" TargetMode="External"/><Relationship Id="rId11" Type="http://schemas.openxmlformats.org/officeDocument/2006/relationships/hyperlink" Target="https://www.ilo.org/wcmsp5/groups/public/---ed_dialogue/---sector/documents/briefingnote/wcms_741343.pdf" TargetMode="External"/><Relationship Id="rId5" Type="http://schemas.openxmlformats.org/officeDocument/2006/relationships/hyperlink" Target="https://www.shu.ac.uk/-/media/home/research/helena-kennedy-centre/projects/driving-force/driving-force-auto-supply-chains-and-ufl-apr23.pdf" TargetMode="External"/><Relationship Id="rId15" Type="http://schemas.openxmlformats.org/officeDocument/2006/relationships/vmlDrawing" Target="../drawings/vmlDrawing64.vml"/><Relationship Id="rId10" Type="http://schemas.openxmlformats.org/officeDocument/2006/relationships/hyperlink" Target="https://www.dol.gov/agencies/ilab/reports/child-labor/list-of-goods-print" TargetMode="External"/><Relationship Id="rId4" Type="http://schemas.openxmlformats.org/officeDocument/2006/relationships/hyperlink" Target="https://comtradeplus.un.org/" TargetMode="External"/><Relationship Id="rId9" Type="http://schemas.openxmlformats.org/officeDocument/2006/relationships/hyperlink" Target="https://www.dol.gov/sites/dolgov/files/ILAB/child_labor_reports/tda2021/2021_TDA_Big_Book.pdf" TargetMode="External"/><Relationship Id="rId14"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8" Type="http://schemas.openxmlformats.org/officeDocument/2006/relationships/hyperlink" Target="https://cdn.walkfree.org/content/uploads/2023/05/17114737/Global-Slavery-Index-2023.pdf" TargetMode="External"/><Relationship Id="rId13" Type="http://schemas.openxmlformats.org/officeDocument/2006/relationships/hyperlink" Target="https://www.shu.ac.uk/-/media/home/research/helena-kennedy-centre/projects/driving-force/driving-force-auto-supply-chains-and-ufl-apr23.pdf"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shu.ac.uk/-/media/home/research/helena-kennedy-centre/projects/driving-force/driving-force-auto-supply-chains-and-ufl-apr23.pdf" TargetMode="External"/><Relationship Id="rId12" Type="http://schemas.openxmlformats.org/officeDocument/2006/relationships/hyperlink" Target="https://www.shuforcedlabour.org/drivingforce/sankey/"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ecchr.eu/en/case/german-economic-engine-roars-thanks-to-forced-labor-complaint-filed-against-vw-bmw-and-mercedes-benz/" TargetMode="External"/><Relationship Id="rId11" Type="http://schemas.openxmlformats.org/officeDocument/2006/relationships/hyperlink" Target="https://www.ilo.org/wcmsp5/groups/public/---ed_dialogue/---sector/documents/briefingnote/wcms_741343.pdf" TargetMode="External"/><Relationship Id="rId5" Type="http://schemas.openxmlformats.org/officeDocument/2006/relationships/hyperlink" Target="https://www.shu.ac.uk/-/media/home/research/helena-kennedy-centre/projects/driving-force/driving-force-auto-supply-chains-and-ufl-apr23.pdf" TargetMode="External"/><Relationship Id="rId15" Type="http://schemas.openxmlformats.org/officeDocument/2006/relationships/vmlDrawing" Target="../drawings/vmlDrawing65.vml"/><Relationship Id="rId10" Type="http://schemas.openxmlformats.org/officeDocument/2006/relationships/hyperlink" Target="https://www.dol.gov/agencies/ilab/reports/child-labor/list-of-goods-print" TargetMode="External"/><Relationship Id="rId4" Type="http://schemas.openxmlformats.org/officeDocument/2006/relationships/hyperlink" Target="https://comtradeplus.un.org/" TargetMode="External"/><Relationship Id="rId9" Type="http://schemas.openxmlformats.org/officeDocument/2006/relationships/hyperlink" Target="https://www.dol.gov/sites/dolgov/files/ILAB/child_labor_reports/tda2021/2021_TDA_Big_Book.pdf" TargetMode="External"/><Relationship Id="rId14"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8" Type="http://schemas.openxmlformats.org/officeDocument/2006/relationships/hyperlink" Target="https://cdn.walkfree.org/content/uploads/2023/05/17114737/Global-Slavery-Index-2023.pdf" TargetMode="External"/><Relationship Id="rId13" Type="http://schemas.openxmlformats.org/officeDocument/2006/relationships/hyperlink" Target="https://www.shu.ac.uk/-/media/home/research/helena-kennedy-centre/projects/driving-force/driving-force-auto-supply-chains-and-ufl-apr23.pdf"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ecchr.eu/en/case/german-economic-engine-roars-thanks-to-forced-labor-complaint-filed-against-vw-bmw-and-mercedes-benz/" TargetMode="External"/><Relationship Id="rId12" Type="http://schemas.openxmlformats.org/officeDocument/2006/relationships/hyperlink" Target="https://www.shuforcedlabour.org/drivingforce/sankey/"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shu.ac.uk/-/media/home/research/helena-kennedy-centre/projects/driving-force/driving-force-auto-supply-chains-and-ufl-apr23.pdf" TargetMode="External"/><Relationship Id="rId11" Type="http://schemas.openxmlformats.org/officeDocument/2006/relationships/hyperlink" Target="https://www.ilo.org/wcmsp5/groups/public/---ed_dialogue/---sector/documents/briefingnote/wcms_741343.pdf" TargetMode="External"/><Relationship Id="rId5" Type="http://schemas.openxmlformats.org/officeDocument/2006/relationships/hyperlink" Target="https://www.shu.ac.uk/-/media/home/research/helena-kennedy-centre/projects/driving-force/driving-force-auto-supply-chains-and-ufl-apr23.pdf" TargetMode="External"/><Relationship Id="rId15" Type="http://schemas.openxmlformats.org/officeDocument/2006/relationships/vmlDrawing" Target="../drawings/vmlDrawing66.vml"/><Relationship Id="rId10" Type="http://schemas.openxmlformats.org/officeDocument/2006/relationships/hyperlink" Target="https://www.dol.gov/agencies/ilab/reports/child-labor/list-of-goods-print" TargetMode="External"/><Relationship Id="rId4" Type="http://schemas.openxmlformats.org/officeDocument/2006/relationships/hyperlink" Target="https://comtradeplus.un.org/" TargetMode="External"/><Relationship Id="rId9" Type="http://schemas.openxmlformats.org/officeDocument/2006/relationships/hyperlink" Target="https://www.dol.gov/sites/dolgov/files/ILAB/child_labor_reports/tda2021/2021_TDA_Big_Book.pdf" TargetMode="External"/><Relationship Id="rId14"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8" Type="http://schemas.openxmlformats.org/officeDocument/2006/relationships/hyperlink" Target="https://cdn.walkfree.org/content/uploads/2023/05/17114737/Global-Slavery-Index-2023.pdf" TargetMode="External"/><Relationship Id="rId13" Type="http://schemas.openxmlformats.org/officeDocument/2006/relationships/hyperlink" Target="https://www.shu.ac.uk/-/media/home/research/helena-kennedy-centre/projects/driving-force/driving-force-auto-supply-chains-and-ufl-apr23.pdf"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ecchr.eu/en/case/german-economic-engine-roars-thanks-to-forced-labor-complaint-filed-against-vw-bmw-and-mercedes-benz/" TargetMode="External"/><Relationship Id="rId12" Type="http://schemas.openxmlformats.org/officeDocument/2006/relationships/hyperlink" Target="https://www.shuforcedlabour.org/drivingforce/sankey/"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shu.ac.uk/-/media/home/research/helena-kennedy-centre/projects/driving-force/driving-force-auto-supply-chains-and-ufl-apr23.pdf" TargetMode="External"/><Relationship Id="rId11" Type="http://schemas.openxmlformats.org/officeDocument/2006/relationships/hyperlink" Target="https://www.ilo.org/wcmsp5/groups/public/---ed_dialogue/---sector/documents/briefingnote/wcms_741343.pdf" TargetMode="External"/><Relationship Id="rId5" Type="http://schemas.openxmlformats.org/officeDocument/2006/relationships/hyperlink" Target="https://www.shu.ac.uk/-/media/home/research/helena-kennedy-centre/projects/driving-force/driving-force-auto-supply-chains-and-ufl-apr23.pdf" TargetMode="External"/><Relationship Id="rId15" Type="http://schemas.openxmlformats.org/officeDocument/2006/relationships/vmlDrawing" Target="../drawings/vmlDrawing67.vml"/><Relationship Id="rId10" Type="http://schemas.openxmlformats.org/officeDocument/2006/relationships/hyperlink" Target="https://www.dol.gov/agencies/ilab/reports/child-labor/list-of-goods-print" TargetMode="External"/><Relationship Id="rId4" Type="http://schemas.openxmlformats.org/officeDocument/2006/relationships/hyperlink" Target="https://comtradeplus.un.org/" TargetMode="External"/><Relationship Id="rId9" Type="http://schemas.openxmlformats.org/officeDocument/2006/relationships/hyperlink" Target="https://www.dol.gov/sites/dolgov/files/ILAB/child_labor_reports/tda2021/2021_TDA_Big_Book.pdf" TargetMode="External"/><Relationship Id="rId14"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8" Type="http://schemas.openxmlformats.org/officeDocument/2006/relationships/hyperlink" Target="https://www.dol.gov/sites/dolgov/files/ILAB/child_labor_reports/tda2021/2021_TDA_Big_Book.pdf" TargetMode="External"/><Relationship Id="rId13" Type="http://schemas.openxmlformats.org/officeDocument/2006/relationships/printerSettings" Target="../printerSettings/printerSettings77.bin"/><Relationship Id="rId3" Type="http://schemas.openxmlformats.org/officeDocument/2006/relationships/hyperlink" Target="https://unstats.un.org/unsd/publication/SeriesM/SeriesM_34rev4e.pdf" TargetMode="External"/><Relationship Id="rId7" Type="http://schemas.openxmlformats.org/officeDocument/2006/relationships/hyperlink" Target="https://cdn.walkfree.org/content/uploads/2023/05/17114737/Global-Slavery-Index-2023.pdf" TargetMode="External"/><Relationship Id="rId12" Type="http://schemas.openxmlformats.org/officeDocument/2006/relationships/hyperlink" Target="https://www.shu.ac.uk/-/media/home/research/helena-kennedy-centre/projects/driving-force/driving-force-auto-supply-chains-and-ufl-apr23.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ecchr.eu/en/case/german-economic-engine-roars-thanks-to-forced-labor-complaint-filed-against-vw-bmw-and-mercedes-benz/" TargetMode="External"/><Relationship Id="rId11" Type="http://schemas.openxmlformats.org/officeDocument/2006/relationships/hyperlink" Target="https://www.shu.ac.uk/-/media/home/research/helena-kennedy-centre/projects/driving-force/driving-force-auto-supply-chains-and-ufl-apr23.pdf" TargetMode="External"/><Relationship Id="rId5" Type="http://schemas.openxmlformats.org/officeDocument/2006/relationships/hyperlink" Target="https://www.shu.ac.uk/-/media/home/research/helena-kennedy-centre/projects/driving-force/driving-force-auto-supply-chains-and-ufl-apr23.pdf" TargetMode="External"/><Relationship Id="rId10" Type="http://schemas.openxmlformats.org/officeDocument/2006/relationships/hyperlink" Target="https://www.shuforcedlabour.org/drivingforce/sankey/" TargetMode="External"/><Relationship Id="rId4" Type="http://schemas.openxmlformats.org/officeDocument/2006/relationships/hyperlink" Target="https://comtradeplus.un.org/" TargetMode="External"/><Relationship Id="rId9" Type="http://schemas.openxmlformats.org/officeDocument/2006/relationships/hyperlink" Target="https://www.dol.gov/agencies/ilab/reports/child-labor/list-of-goods-print" TargetMode="External"/><Relationship Id="rId14" Type="http://schemas.openxmlformats.org/officeDocument/2006/relationships/vmlDrawing" Target="../drawings/vmlDrawing68.vml"/></Relationships>
</file>

<file path=xl/worksheets/_rels/sheet78.xml.rels><?xml version="1.0" encoding="UTF-8" standalone="yes"?>
<Relationships xmlns="http://schemas.openxmlformats.org/package/2006/relationships"><Relationship Id="rId8" Type="http://schemas.openxmlformats.org/officeDocument/2006/relationships/hyperlink" Target="https://www.shuforcedlabour.org/drivingforce/sector/tires/"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unctad.org/system/files/official-document/ditccom20041ch17_en.pdfhttps:/www.ilo.org/jakarta/areasofwork/international-labour-standards/lang--en/index.htm"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dol.gov/sites/dolgov/files/ILAB/child_labor_reports/tda2021/2021_TDA_Big_Book.pdf" TargetMode="External"/><Relationship Id="rId5" Type="http://schemas.openxmlformats.org/officeDocument/2006/relationships/hyperlink" Target="https://www.shu.ac.uk/-/media/home/research/helena-kennedy-centre/projects/driving-force/driving-force-auto-supply-chains-and-ufl-apr23.pdf" TargetMode="External"/><Relationship Id="rId10" Type="http://schemas.openxmlformats.org/officeDocument/2006/relationships/vmlDrawing" Target="../drawings/vmlDrawing69.vml"/><Relationship Id="rId4" Type="http://schemas.openxmlformats.org/officeDocument/2006/relationships/hyperlink" Target="https://comtradeplus.un.org/" TargetMode="External"/><Relationship Id="rId9"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79.bin"/><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aph.gov.au/parliamentary_business/committees/joint/law_enforcement/humantrafficking45/Report"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parlinfo.aph.gov.au/parlInfo/download/committees/reportjnt/024102/toc_pdf/HiddeninPlainSight.pdf;fileType=application%2Fpdf" TargetMode="External"/><Relationship Id="rId5" Type="http://schemas.openxmlformats.org/officeDocument/2006/relationships/hyperlink" Target="https://www.aic.gov.au/sites/default/files/2020-05/rr002.pdf" TargetMode="External"/><Relationship Id="rId4" Type="http://schemas.openxmlformats.org/officeDocument/2006/relationships/hyperlink" Target="https://comtradeplus.un.org/" TargetMode="External"/><Relationship Id="rId9" Type="http://schemas.openxmlformats.org/officeDocument/2006/relationships/vmlDrawing" Target="../drawings/vmlDrawing70.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afp.gov.au/news-media/media-releases/sydney-man-and-woman-charged-human-trafficking-and-servitude-investigation"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theguardian.com/australia-news/2020/oct/30/7-eleven-repays-173m-to-workers-after-some-franchisees-falsified-records-in-underpayments-scandal" TargetMode="External"/><Relationship Id="rId5" Type="http://schemas.openxmlformats.org/officeDocument/2006/relationships/hyperlink" Target="https://www.dewr.gov.au/download/14482/report-migrant-workers-taskforce/29660/report-migrant-workers-taskforce/pdf" TargetMode="External"/><Relationship Id="rId4" Type="http://schemas.openxmlformats.org/officeDocument/2006/relationships/hyperlink" Target="https://comtradeplus.un.org/" TargetMode="External"/><Relationship Id="rId9" Type="http://schemas.openxmlformats.org/officeDocument/2006/relationships/vmlDrawing" Target="../drawings/vmlDrawing71.vml"/></Relationships>
</file>

<file path=xl/worksheets/_rels/sheet81.xml.rels><?xml version="1.0" encoding="UTF-8" standalone="yes"?>
<Relationships xmlns="http://schemas.openxmlformats.org/package/2006/relationships"><Relationship Id="rId8" Type="http://schemas.openxmlformats.org/officeDocument/2006/relationships/vmlDrawing" Target="../drawings/vmlDrawing72.vml"/><Relationship Id="rId3" Type="http://schemas.openxmlformats.org/officeDocument/2006/relationships/hyperlink" Target="https://unstats.un.org/unsd/publication/SeriesM/SeriesM_34rev4e.pdf" TargetMode="External"/><Relationship Id="rId7" Type="http://schemas.openxmlformats.org/officeDocument/2006/relationships/printerSettings" Target="../printerSettings/printerSettings81.bin"/><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media.business-humanrights.org/media/documents/files/BHRRC_Chemical_Briefing_30_Jan_2018.pdf" TargetMode="External"/><Relationship Id="rId5" Type="http://schemas.openxmlformats.org/officeDocument/2006/relationships/hyperlink" Target="https://www.state.gov/wp-content/uploads/2021/06/Forced-Labor-in-Chinas-Xinjiang-Region_LOW.pdf" TargetMode="External"/><Relationship Id="rId4" Type="http://schemas.openxmlformats.org/officeDocument/2006/relationships/hyperlink" Target="https://comtradeplus.un.org/" TargetMode="External"/></Relationships>
</file>

<file path=xl/worksheets/_rels/sheet82.xml.rels><?xml version="1.0" encoding="UTF-8" standalone="yes"?>
<Relationships xmlns="http://schemas.openxmlformats.org/package/2006/relationships"><Relationship Id="rId8" Type="http://schemas.openxmlformats.org/officeDocument/2006/relationships/vmlDrawing" Target="../drawings/vmlDrawing73.vml"/><Relationship Id="rId3" Type="http://schemas.openxmlformats.org/officeDocument/2006/relationships/hyperlink" Target="https://unstats.un.org/unsd/publication/SeriesM/SeriesM_34rev4e.pdf" TargetMode="External"/><Relationship Id="rId7" Type="http://schemas.openxmlformats.org/officeDocument/2006/relationships/printerSettings" Target="../printerSettings/printerSettings82.bin"/><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state.gov/wp-content/uploads/2021/06/Forced-Labor-in-Chinas-Xinjiang-Region_LOW.pdf" TargetMode="External"/><Relationship Id="rId5" Type="http://schemas.openxmlformats.org/officeDocument/2006/relationships/hyperlink" Target="https://www.scmp.com/economy/china-economy/article/3130567/china-trade-xinjiang-exports-us-doubled-first-quarter-even" TargetMode="External"/><Relationship Id="rId4" Type="http://schemas.openxmlformats.org/officeDocument/2006/relationships/hyperlink" Target="https://comtradeplus.un.org/"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s://www.dol.gov/sites/dolgov/files/ILAB/child_labor_reports/tda2021/2021_TDA_Big_Book.pdf"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australiainstitute.org.au/wp-content/uploads/2020/12/Do_No_Harm_Report-April-2017.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theguardian.com/global-development/2018/jan/29/nhs-admits-doctors-may-be-using-tools-made-by-children-in-pakistan" TargetMode="External"/><Relationship Id="rId5" Type="http://schemas.openxmlformats.org/officeDocument/2006/relationships/hyperlink" Target="https://www.dol.gov/sites/dolgov/files/ILAB/child_labor_reports/tda2021/2021_TDA_Big_Book.pdf" TargetMode="External"/><Relationship Id="rId10" Type="http://schemas.openxmlformats.org/officeDocument/2006/relationships/vmlDrawing" Target="../drawings/vmlDrawing74.vml"/><Relationship Id="rId4" Type="http://schemas.openxmlformats.org/officeDocument/2006/relationships/hyperlink" Target="https://comtradeplus.un.org/" TargetMode="External"/><Relationship Id="rId9"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8" Type="http://schemas.openxmlformats.org/officeDocument/2006/relationships/hyperlink" Target="https://www.ilo.org/wcmsp5/groups/public/---ed_dialogue/---sector/documents/publication/wcms_886336.pdf" TargetMode="External"/><Relationship Id="rId13" Type="http://schemas.openxmlformats.org/officeDocument/2006/relationships/printerSettings" Target="../printerSettings/printerSettings84.bin"/><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dol.gov/agencies/ilab/reports/child-labor/list-of-goods-print" TargetMode="External"/><Relationship Id="rId12" Type="http://schemas.openxmlformats.org/officeDocument/2006/relationships/hyperlink" Target="https://www.dol.gov/sites/dolgov/files/ILAB/child_labor_reports/tda2021/2021_TDA_Big_Book.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www.ilo.org/wcmsp5/groups/public/---ed_dialogue/---sector/documents/publication/wcms_886336.pdf" TargetMode="External"/><Relationship Id="rId11" Type="http://schemas.openxmlformats.org/officeDocument/2006/relationships/hyperlink" Target="https://www.ilo.org/wcmsp5/groups/public/---ed_dialogue/---sector/documents/publication/wcms_886336.pdf" TargetMode="External"/><Relationship Id="rId5" Type="http://schemas.openxmlformats.org/officeDocument/2006/relationships/hyperlink" Target="https://australiainstitute.org.au/wp-content/uploads/2020/12/Do_No_Harm_Report-April-2017.pdf" TargetMode="External"/><Relationship Id="rId10" Type="http://schemas.openxmlformats.org/officeDocument/2006/relationships/hyperlink" Target="https://modernslaverypec.org/assets/downloads/Malaysia-research-summary.pdf" TargetMode="External"/><Relationship Id="rId4" Type="http://schemas.openxmlformats.org/officeDocument/2006/relationships/hyperlink" Target="https://comtradeplus.un.org/" TargetMode="External"/><Relationship Id="rId9" Type="http://schemas.openxmlformats.org/officeDocument/2006/relationships/hyperlink" Target="https://www.dol.gov/sites/dolgov/files/ILAB/child_labor_reports/tda2021/2021_TDA_Big_Book.pdf" TargetMode="External"/><Relationship Id="rId14" Type="http://schemas.openxmlformats.org/officeDocument/2006/relationships/vmlDrawing" Target="../drawings/vmlDrawing75.vml"/></Relationships>
</file>

<file path=xl/worksheets/_rels/sheet85.xml.rels><?xml version="1.0" encoding="UTF-8" standalone="yes"?>
<Relationships xmlns="http://schemas.openxmlformats.org/package/2006/relationships"><Relationship Id="rId8" Type="http://schemas.openxmlformats.org/officeDocument/2006/relationships/hyperlink" Target="https://www.unswlawjournal.unsw.edu.au/article/migration-pathways-for-frontline-care-workers-in-australia-and-new-zealand-front-doors-side-doors-back-doors-and-trapdoors"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agedcare.royalcommission.gov.au/system/files/2021-02/AWF.650.00096.pdf" TargetMode="External"/><Relationship Id="rId12" Type="http://schemas.openxmlformats.org/officeDocument/2006/relationships/vmlDrawing" Target="../drawings/vmlDrawing76.vm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healthsharevic.org.au/assets/Modern-Slavery/HSV-Modern-Slavery-Risk-Mitigation-Program.pdf" TargetMode="External"/><Relationship Id="rId11" Type="http://schemas.openxmlformats.org/officeDocument/2006/relationships/printerSettings" Target="../printerSettings/printerSettings85.bin"/><Relationship Id="rId5" Type="http://schemas.openxmlformats.org/officeDocument/2006/relationships/hyperlink" Target="https://humanrights.gov.au/sites/default/files/document/publication/ahrc_20211115_modern_slavery_-_health_services_v9_web.pdf" TargetMode="External"/><Relationship Id="rId10" Type="http://schemas.openxmlformats.org/officeDocument/2006/relationships/hyperlink" Target="https://www.aph.gov.au/Parliamentary_Business/Committees/Senate/Job_Security/JobSecurity/Third_Interim_Report/section?id=committees%2Freportsen%2F024778%2F78260" TargetMode="External"/><Relationship Id="rId4" Type="http://schemas.openxmlformats.org/officeDocument/2006/relationships/hyperlink" Target="https://comtradeplus.un.org/" TargetMode="External"/><Relationship Id="rId9" Type="http://schemas.openxmlformats.org/officeDocument/2006/relationships/hyperlink" Target="https://humanrights.gov.au/sites/default/files/document/publication/ahrc_20211115_modern_slavery_-_health_services_v9_web.pdf"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s://agedcare.royalcommission.gov.au/system/files/2021-02/AWF.650.00096.pdf"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humanrights.gov.au/sites/default/files/document/publication/ahrc_20211115_modern_slavery_-_health_services_v9_web.pdf" TargetMode="External"/><Relationship Id="rId12" Type="http://schemas.openxmlformats.org/officeDocument/2006/relationships/vmlDrawing" Target="../drawings/vmlDrawing77.vm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healthsharevic.org.au/assets/Modern-Slavery/HSV-Modern-Slavery-Risk-Mitigation-Program.pdf" TargetMode="External"/><Relationship Id="rId11" Type="http://schemas.openxmlformats.org/officeDocument/2006/relationships/printerSettings" Target="../printerSettings/printerSettings86.bin"/><Relationship Id="rId5" Type="http://schemas.openxmlformats.org/officeDocument/2006/relationships/hyperlink" Target="https://humanrights.gov.au/sites/default/files/document/publication/ahrc_20211115_modern_slavery_-_health_services_v9_web.pdf" TargetMode="External"/><Relationship Id="rId10" Type="http://schemas.openxmlformats.org/officeDocument/2006/relationships/hyperlink" Target="https://www.aph.gov.au/Parliamentary_Business/Committees/Senate/Job_Security/JobSecurity/Third_Interim_Report/section?id=committees%2Freportsen%2F024778%2F78260" TargetMode="External"/><Relationship Id="rId4" Type="http://schemas.openxmlformats.org/officeDocument/2006/relationships/hyperlink" Target="https://comtradeplus.un.org/" TargetMode="External"/><Relationship Id="rId9" Type="http://schemas.openxmlformats.org/officeDocument/2006/relationships/hyperlink" Target="https://www.unswlawjournal.unsw.edu.au/article/migration-pathways-for-frontline-care-workers-in-australia-and-new-zealand-front-doors-side-doors-back-doors-and-trapdoors"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s://humanrights.gov.au/sites/default/files/document/publication/ahrc_20211115_modern_slavery_-_health_services_v9_web.pdf" TargetMode="External"/><Relationship Id="rId13" Type="http://schemas.openxmlformats.org/officeDocument/2006/relationships/vmlDrawing" Target="../drawings/vmlDrawing78.vm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www.sydney.edu.au/sydney-policy-lab/news-and-analysis/news-commentary/the-future-of-enforcement-for-migrant-workers-in-australia.html" TargetMode="External"/><Relationship Id="rId12" Type="http://schemas.openxmlformats.org/officeDocument/2006/relationships/printerSettings" Target="../printerSettings/printerSettings87.bin"/><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healthsharevic.org.au/assets/Modern-Slavery/HSV-Modern-Slavery-Risk-Mitigation-Program.pdf" TargetMode="External"/><Relationship Id="rId11" Type="http://schemas.openxmlformats.org/officeDocument/2006/relationships/hyperlink" Target="https://www.aph.gov.au/Parliamentary_Business/Committees/Senate/Job_Security/JobSecurity/Third_Interim_Report/section?id=committees%2Freportsen%2F024778%2F78260" TargetMode="External"/><Relationship Id="rId5" Type="http://schemas.openxmlformats.org/officeDocument/2006/relationships/hyperlink" Target="https://humanrights.gov.au/sites/default/files/document/publication/ahrc_20211115_modern_slavery_-_health_services_v9_web.pdf" TargetMode="External"/><Relationship Id="rId10" Type="http://schemas.openxmlformats.org/officeDocument/2006/relationships/hyperlink" Target="https://www.unswlawjournal.unsw.edu.au/article/migration-pathways-for-frontline-care-workers-in-australia-and-new-zealand-front-doors-side-doors-back-doors-and-trapdoors" TargetMode="External"/><Relationship Id="rId4" Type="http://schemas.openxmlformats.org/officeDocument/2006/relationships/hyperlink" Target="https://comtradeplus.un.org/" TargetMode="External"/><Relationship Id="rId9" Type="http://schemas.openxmlformats.org/officeDocument/2006/relationships/hyperlink" Target="https://agedcare.royalcommission.gov.au/system/files/2021-02/AWF.650.00096.pdf"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s://agedcare.royalcommission.gov.au/system/files/2021-02/AWF.650.00096.pdf"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humanrights.gov.au/sites/default/files/document/publication/ahrc_20211115_modern_slavery_-_health_services_v9_web.pdf" TargetMode="External"/><Relationship Id="rId12" Type="http://schemas.openxmlformats.org/officeDocument/2006/relationships/vmlDrawing" Target="../drawings/vmlDrawing79.vm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healthsharevic.org.au/assets/Modern-Slavery/HSV-Modern-Slavery-Risk-Mitigation-Program.pdf" TargetMode="External"/><Relationship Id="rId11" Type="http://schemas.openxmlformats.org/officeDocument/2006/relationships/printerSettings" Target="../printerSettings/printerSettings88.bin"/><Relationship Id="rId5" Type="http://schemas.openxmlformats.org/officeDocument/2006/relationships/hyperlink" Target="https://humanrights.gov.au/sites/default/files/document/publication/ahrc_20211115_modern_slavery_-_health_services_v9_web.pdf" TargetMode="External"/><Relationship Id="rId10" Type="http://schemas.openxmlformats.org/officeDocument/2006/relationships/hyperlink" Target="https://www.aph.gov.au/Parliamentary_Business/Committees/Senate/Job_Security/JobSecurity/Third_Interim_Report/section?id=committees%2Freportsen%2F024778%2F78260" TargetMode="External"/><Relationship Id="rId4" Type="http://schemas.openxmlformats.org/officeDocument/2006/relationships/hyperlink" Target="https://comtradeplus.un.org/" TargetMode="External"/><Relationship Id="rId9" Type="http://schemas.openxmlformats.org/officeDocument/2006/relationships/hyperlink" Target="https://www.unswlawjournal.unsw.edu.au/article/migration-pathways-for-frontline-care-workers-in-australia-and-new-zealand-front-doors-side-doors-back-doors-and-trapdoors"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s://www.hrw.org/news/2020/10/07/social-audit-reforms-and-labour-rights-ruse" TargetMode="External"/><Relationship Id="rId13" Type="http://schemas.openxmlformats.org/officeDocument/2006/relationships/hyperlink" Target="https://respect.international/wp-content/uploads/2019/03/Eradicating-Forced-Labor-in-Electronics.pdf"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verite.org/wp-content/uploads/2016/11/VeriteForcedLaborMalaysianElectronics2014.pdf" TargetMode="External"/><Relationship Id="rId12" Type="http://schemas.openxmlformats.org/officeDocument/2006/relationships/hyperlink" Target="https://www.dhs.gov/news/2023/06/09/dhs-ban-imports-two-additional-prc-based-companies-part-its-enforcement-uyghurhttps:/www.reuters.com/world/us/us-bans-imports-china-based-ninestar-corp-over-uyghurs-2023-06-09/" TargetMode="External"/><Relationship Id="rId17" Type="http://schemas.openxmlformats.org/officeDocument/2006/relationships/vmlDrawing" Target="../drawings/vmlDrawing80.vml"/><Relationship Id="rId2" Type="http://schemas.openxmlformats.org/officeDocument/2006/relationships/hyperlink" Target="https://www.dol.gov/agencies/ilab/reports/child-labor/list-of-goods" TargetMode="External"/><Relationship Id="rId16" Type="http://schemas.openxmlformats.org/officeDocument/2006/relationships/printerSettings" Target="../printerSettings/printerSettings89.bin"/><Relationship Id="rId1" Type="http://schemas.openxmlformats.org/officeDocument/2006/relationships/hyperlink" Target="https://www.dol.gov/agencies/ilab/reports/child-labor/list-of-goods" TargetMode="External"/><Relationship Id="rId6" Type="http://schemas.openxmlformats.org/officeDocument/2006/relationships/hyperlink" Target="https://verite.org/wp-content/uploads/2016/11/VeriteForcedLaborMalaysianElectronics2014.pdf" TargetMode="External"/><Relationship Id="rId11" Type="http://schemas.openxmlformats.org/officeDocument/2006/relationships/hyperlink" Target="https://www.cbp.gov/trade/forced-labor/withhold-release-orders-and-findings" TargetMode="External"/><Relationship Id="rId5" Type="http://schemas.openxmlformats.org/officeDocument/2006/relationships/hyperlink" Target="https://www.aspi.org.au/report/uyghurs-sale" TargetMode="External"/><Relationship Id="rId15" Type="http://schemas.openxmlformats.org/officeDocument/2006/relationships/hyperlink" Target="https://verite.org/wp-content/uploads/2016/11/VeriteForcedLaborMalaysianElectronics2014.pdf" TargetMode="External"/><Relationship Id="rId10" Type="http://schemas.openxmlformats.org/officeDocument/2006/relationships/hyperlink" Target="https://cdn.walkfree.org/content/uploads/2023/05/17114737/Global-Slavery-Index-2023.pdf" TargetMode="External"/><Relationship Id="rId4" Type="http://schemas.openxmlformats.org/officeDocument/2006/relationships/hyperlink" Target="https://comtradeplus.un.org/" TargetMode="External"/><Relationship Id="rId9" Type="http://schemas.openxmlformats.org/officeDocument/2006/relationships/hyperlink" Target="https://www.dol.gov/agencies/ilab/reports/child-labor/list-of-products?tid=All&amp;field_exp_good_target_id=5784&amp;items_per_page=10" TargetMode="External"/><Relationship Id="rId14" Type="http://schemas.openxmlformats.org/officeDocument/2006/relationships/hyperlink" Target="https://publications.iom.int/books/migrants-and-their-vulnerability-human-trafficking-modern-slavery-and-forced-labour"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8" Type="http://schemas.openxmlformats.org/officeDocument/2006/relationships/hyperlink" Target="https://www.ilo.org/dyn/normlex/en/f?p=1000:13100:0::NO:13100:P13100_COMMENT_ID,P13100_COUNTRY_ID:4321179,102544" TargetMode="External"/><Relationship Id="rId13" Type="http://schemas.openxmlformats.org/officeDocument/2006/relationships/hyperlink" Target="https://papers.ssrn.com/sol3/papers.cfm?abstract_id=556681" TargetMode="External"/><Relationship Id="rId3" Type="http://schemas.openxmlformats.org/officeDocument/2006/relationships/hyperlink" Target="https://unstats.un.org/unsd/publication/SeriesM/SeriesM_34rev4e.pdf" TargetMode="External"/><Relationship Id="rId7" Type="http://schemas.openxmlformats.org/officeDocument/2006/relationships/hyperlink" Target="https://humanrights.gov.au/sites/default/files/content/letstalkaboutrights/downloads/HRA_prisioners.pdf" TargetMode="External"/><Relationship Id="rId12" Type="http://schemas.openxmlformats.org/officeDocument/2006/relationships/hyperlink" Target="https://www.legislation.gov.au/Details/C2022C00082"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hyperlink" Target="https://correctiveservices.dcj.nsw.gov.au/content/dam/dcj/corrective-services-nsw/csi-fact-sheet.pdf" TargetMode="External"/><Relationship Id="rId11" Type="http://schemas.openxmlformats.org/officeDocument/2006/relationships/hyperlink" Target="https://correctiveservices.dcj.nsw.gov.au/content/dam/dcj/corrective-services-nsw/csi-fact-sheet.pdf" TargetMode="External"/><Relationship Id="rId5" Type="http://schemas.openxmlformats.org/officeDocument/2006/relationships/hyperlink" Target="https://www.aihw.gov.au/reports/australias-health/health-of-prisoners" TargetMode="External"/><Relationship Id="rId15" Type="http://schemas.openxmlformats.org/officeDocument/2006/relationships/vmlDrawing" Target="../drawings/vmlDrawing81.vml"/><Relationship Id="rId10" Type="http://schemas.openxmlformats.org/officeDocument/2006/relationships/hyperlink" Target="https://www.csi.nsw.gov.au/Documents/csi___community_business.pdf" TargetMode="External"/><Relationship Id="rId4" Type="http://schemas.openxmlformats.org/officeDocument/2006/relationships/hyperlink" Target="https://comtradeplus.un.org/" TargetMode="External"/><Relationship Id="rId9" Type="http://schemas.openxmlformats.org/officeDocument/2006/relationships/hyperlink" Target="https://www.ilo.org/wcmsp5/groups/public/---ed_norm/---declaration/documents/instructionalmaterial/wcms_099624.pdf" TargetMode="External"/><Relationship Id="rId14"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hyperlink" Target="https://unstats.un.org/unsd/publication/SeriesM/SeriesM_34rev4e.pdf" TargetMode="External"/><Relationship Id="rId2" Type="http://schemas.openxmlformats.org/officeDocument/2006/relationships/hyperlink" Target="https://www.dol.gov/agencies/ilab/reports/child-labor/list-of-goods" TargetMode="External"/><Relationship Id="rId1" Type="http://schemas.openxmlformats.org/officeDocument/2006/relationships/hyperlink" Target="https://www.dol.gov/agencies/ilab/reports/child-labor/list-of-goods" TargetMode="External"/><Relationship Id="rId6" Type="http://schemas.openxmlformats.org/officeDocument/2006/relationships/vmlDrawing" Target="../drawings/vmlDrawing82.vml"/><Relationship Id="rId5" Type="http://schemas.openxmlformats.org/officeDocument/2006/relationships/printerSettings" Target="../printerSettings/printerSettings91.bin"/><Relationship Id="rId4" Type="http://schemas.openxmlformats.org/officeDocument/2006/relationships/hyperlink" Target="https://comtradeplus.un.org/" TargetMode="Externa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unctadstat.unctad.org/en/Classifications/DimCountries_Transcode_Iso3166-1_UnctadSta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499984740745262"/>
    <pageSetUpPr fitToPage="1"/>
  </sheetPr>
  <dimension ref="A1:E3"/>
  <sheetViews>
    <sheetView showGridLines="0" tabSelected="1" view="pageLayout" topLeftCell="B3" zoomScaleNormal="100" workbookViewId="0">
      <selection activeCell="B3" sqref="B3:D3"/>
    </sheetView>
  </sheetViews>
  <sheetFormatPr defaultRowHeight="14.5" x14ac:dyDescent="0.35"/>
  <cols>
    <col min="1" max="1" width="2.81640625" customWidth="1"/>
    <col min="2" max="2" width="55.54296875" customWidth="1"/>
    <col min="3" max="3" width="44.453125" customWidth="1"/>
    <col min="4" max="4" width="82.453125" customWidth="1"/>
    <col min="5" max="5" width="14.54296875" customWidth="1"/>
  </cols>
  <sheetData>
    <row r="1" spans="1:5" ht="47.15" customHeight="1" thickBot="1" x14ac:dyDescent="0.4">
      <c r="A1" s="105"/>
      <c r="B1" s="113" t="s">
        <v>0</v>
      </c>
      <c r="C1" s="113"/>
      <c r="D1" s="114"/>
      <c r="E1" s="1" t="s">
        <v>6278</v>
      </c>
    </row>
    <row r="2" spans="1:5" ht="19" thickBot="1" x14ac:dyDescent="0.4">
      <c r="B2" s="107" t="s">
        <v>1</v>
      </c>
      <c r="C2" s="108"/>
      <c r="D2" s="109"/>
    </row>
    <row r="3" spans="1:5" ht="409.5" customHeight="1" thickBot="1" x14ac:dyDescent="0.4">
      <c r="B3" s="110" t="s">
        <v>6275</v>
      </c>
      <c r="C3" s="111"/>
      <c r="D3" s="112"/>
    </row>
  </sheetData>
  <sheetProtection algorithmName="SHA-512" hashValue="v8AK282Do7LzEamnwNYXy4VeBUiRof65qaQ7bS138p9D2KxmV8kqhP0QjHmTpw0UInOfDTayG8fYkWAUUBO4XQ==" saltValue="oBYRKGnJPRl7wsgfYWXP5A==" spinCount="100000" sheet="1" objects="1" scenarios="1"/>
  <mergeCells count="3">
    <mergeCell ref="B2:D2"/>
    <mergeCell ref="B3:D3"/>
    <mergeCell ref="B1:D1"/>
  </mergeCells>
  <pageMargins left="0.23622047244094491" right="0.23622047244094491" top="0.74803149606299213" bottom="0.74803149606299213" header="0.31496062992125984" footer="0.31496062992125984"/>
  <pageSetup scale="68" orientation="landscape" r:id="rId1"/>
  <headerFooter>
    <oddFooter>&amp;L© 2024 | NSW Anti-slavery Commissioner&amp;C&amp;P of &amp;N&amp;RPrinted &amp;D &amp;T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83E51-4960-4141-8EA1-24707C8F17E1}">
  <sheetPr codeName="Sheet9">
    <tabColor theme="7"/>
    <pageSetUpPr fitToPage="1"/>
  </sheetPr>
  <dimension ref="A1:C379"/>
  <sheetViews>
    <sheetView zoomScale="80" zoomScaleNormal="80" workbookViewId="0">
      <pane ySplit="5" topLeftCell="A6" activePane="bottomLeft" state="frozen"/>
      <selection pane="bottomLeft" sqref="A1:C1"/>
    </sheetView>
  </sheetViews>
  <sheetFormatPr defaultRowHeight="14.5" x14ac:dyDescent="0.35"/>
  <cols>
    <col min="1" max="1" width="43.1796875" customWidth="1"/>
    <col min="2" max="2" width="63.54296875" customWidth="1"/>
    <col min="3" max="3" width="84.54296875" customWidth="1"/>
  </cols>
  <sheetData>
    <row r="1" spans="1:3" ht="21.5" thickBot="1" x14ac:dyDescent="0.4">
      <c r="A1" s="115" t="s">
        <v>504</v>
      </c>
      <c r="B1" s="115"/>
      <c r="C1" s="115"/>
    </row>
    <row r="2" spans="1:3" ht="16" thickBot="1" x14ac:dyDescent="0.4">
      <c r="A2" s="171" t="s">
        <v>505</v>
      </c>
      <c r="B2" s="172"/>
      <c r="C2" s="172"/>
    </row>
    <row r="3" spans="1:3" ht="81.650000000000006" customHeight="1" thickBot="1" x14ac:dyDescent="0.4">
      <c r="A3" s="173" t="s">
        <v>506</v>
      </c>
      <c r="B3" s="174"/>
      <c r="C3" s="174"/>
    </row>
    <row r="4" spans="1:3" ht="16" thickBot="1" x14ac:dyDescent="0.4">
      <c r="A4" s="171" t="s">
        <v>507</v>
      </c>
      <c r="B4" s="172"/>
      <c r="C4" s="172"/>
    </row>
    <row r="5" spans="1:3" x14ac:dyDescent="0.35">
      <c r="A5" s="2" t="s">
        <v>508</v>
      </c>
      <c r="B5" s="2" t="s">
        <v>509</v>
      </c>
      <c r="C5" s="2" t="s">
        <v>510</v>
      </c>
    </row>
    <row r="6" spans="1:3" x14ac:dyDescent="0.35">
      <c r="A6" t="s">
        <v>194</v>
      </c>
      <c r="B6" t="s">
        <v>197</v>
      </c>
      <c r="C6" t="s">
        <v>199</v>
      </c>
    </row>
    <row r="7" spans="1:3" x14ac:dyDescent="0.35">
      <c r="A7" t="s">
        <v>194</v>
      </c>
      <c r="B7" t="s">
        <v>197</v>
      </c>
      <c r="C7" t="s">
        <v>201</v>
      </c>
    </row>
    <row r="8" spans="1:3" x14ac:dyDescent="0.35">
      <c r="A8" t="s">
        <v>194</v>
      </c>
      <c r="B8" t="s">
        <v>197</v>
      </c>
      <c r="C8" t="s">
        <v>202</v>
      </c>
    </row>
    <row r="9" spans="1:3" x14ac:dyDescent="0.35">
      <c r="A9" t="s">
        <v>194</v>
      </c>
      <c r="B9" t="s">
        <v>197</v>
      </c>
      <c r="C9" t="s">
        <v>200</v>
      </c>
    </row>
    <row r="10" spans="1:3" x14ac:dyDescent="0.35">
      <c r="A10" t="s">
        <v>194</v>
      </c>
      <c r="B10" t="s">
        <v>197</v>
      </c>
      <c r="C10" t="s">
        <v>198</v>
      </c>
    </row>
    <row r="11" spans="1:3" x14ac:dyDescent="0.35">
      <c r="A11" t="s">
        <v>194</v>
      </c>
      <c r="B11" t="s">
        <v>219</v>
      </c>
      <c r="C11" t="s">
        <v>219</v>
      </c>
    </row>
    <row r="12" spans="1:3" x14ac:dyDescent="0.35">
      <c r="A12" t="s">
        <v>194</v>
      </c>
      <c r="B12" t="s">
        <v>224</v>
      </c>
      <c r="C12" t="s">
        <v>225</v>
      </c>
    </row>
    <row r="13" spans="1:3" x14ac:dyDescent="0.35">
      <c r="A13" t="s">
        <v>194</v>
      </c>
      <c r="B13" t="s">
        <v>203</v>
      </c>
      <c r="C13" t="s">
        <v>205</v>
      </c>
    </row>
    <row r="14" spans="1:3" x14ac:dyDescent="0.35">
      <c r="A14" t="s">
        <v>194</v>
      </c>
      <c r="B14" t="s">
        <v>203</v>
      </c>
      <c r="C14" t="s">
        <v>204</v>
      </c>
    </row>
    <row r="15" spans="1:3" x14ac:dyDescent="0.35">
      <c r="A15" t="s">
        <v>194</v>
      </c>
      <c r="B15" t="s">
        <v>216</v>
      </c>
      <c r="C15" t="s">
        <v>218</v>
      </c>
    </row>
    <row r="16" spans="1:3" x14ac:dyDescent="0.35">
      <c r="A16" t="s">
        <v>194</v>
      </c>
      <c r="B16" t="s">
        <v>216</v>
      </c>
      <c r="C16" t="s">
        <v>217</v>
      </c>
    </row>
    <row r="17" spans="1:3" x14ac:dyDescent="0.35">
      <c r="A17" t="s">
        <v>194</v>
      </c>
      <c r="B17" t="s">
        <v>233</v>
      </c>
      <c r="C17" t="s">
        <v>237</v>
      </c>
    </row>
    <row r="18" spans="1:3" x14ac:dyDescent="0.35">
      <c r="A18" t="s">
        <v>194</v>
      </c>
      <c r="B18" t="s">
        <v>233</v>
      </c>
      <c r="C18" t="s">
        <v>243</v>
      </c>
    </row>
    <row r="19" spans="1:3" x14ac:dyDescent="0.35">
      <c r="A19" t="s">
        <v>194</v>
      </c>
      <c r="B19" t="s">
        <v>233</v>
      </c>
      <c r="C19" t="s">
        <v>235</v>
      </c>
    </row>
    <row r="20" spans="1:3" x14ac:dyDescent="0.35">
      <c r="A20" t="s">
        <v>194</v>
      </c>
      <c r="B20" t="s">
        <v>233</v>
      </c>
      <c r="C20" t="s">
        <v>234</v>
      </c>
    </row>
    <row r="21" spans="1:3" x14ac:dyDescent="0.35">
      <c r="A21" t="s">
        <v>194</v>
      </c>
      <c r="B21" t="s">
        <v>233</v>
      </c>
      <c r="C21" t="s">
        <v>242</v>
      </c>
    </row>
    <row r="22" spans="1:3" x14ac:dyDescent="0.35">
      <c r="A22" t="s">
        <v>194</v>
      </c>
      <c r="B22" t="s">
        <v>233</v>
      </c>
      <c r="C22" t="s">
        <v>236</v>
      </c>
    </row>
    <row r="23" spans="1:3" x14ac:dyDescent="0.35">
      <c r="A23" t="s">
        <v>194</v>
      </c>
      <c r="B23" t="s">
        <v>233</v>
      </c>
      <c r="C23" t="s">
        <v>240</v>
      </c>
    </row>
    <row r="24" spans="1:3" x14ac:dyDescent="0.35">
      <c r="A24" t="s">
        <v>194</v>
      </c>
      <c r="B24" t="s">
        <v>233</v>
      </c>
      <c r="C24" t="s">
        <v>239</v>
      </c>
    </row>
    <row r="25" spans="1:3" x14ac:dyDescent="0.35">
      <c r="A25" t="s">
        <v>194</v>
      </c>
      <c r="B25" t="s">
        <v>233</v>
      </c>
      <c r="C25" t="s">
        <v>241</v>
      </c>
    </row>
    <row r="26" spans="1:3" x14ac:dyDescent="0.35">
      <c r="A26" t="s">
        <v>194</v>
      </c>
      <c r="B26" t="s">
        <v>233</v>
      </c>
      <c r="C26" t="s">
        <v>238</v>
      </c>
    </row>
    <row r="27" spans="1:3" x14ac:dyDescent="0.35">
      <c r="A27" t="s">
        <v>194</v>
      </c>
      <c r="B27" t="s">
        <v>209</v>
      </c>
      <c r="C27" t="s">
        <v>210</v>
      </c>
    </row>
    <row r="28" spans="1:3" x14ac:dyDescent="0.35">
      <c r="A28" t="s">
        <v>194</v>
      </c>
      <c r="B28" t="s">
        <v>209</v>
      </c>
      <c r="C28" t="s">
        <v>211</v>
      </c>
    </row>
    <row r="29" spans="1:3" x14ac:dyDescent="0.35">
      <c r="A29" t="s">
        <v>194</v>
      </c>
      <c r="B29" t="s">
        <v>212</v>
      </c>
      <c r="C29" t="s">
        <v>215</v>
      </c>
    </row>
    <row r="30" spans="1:3" x14ac:dyDescent="0.35">
      <c r="A30" t="s">
        <v>194</v>
      </c>
      <c r="B30" t="s">
        <v>212</v>
      </c>
      <c r="C30" t="s">
        <v>214</v>
      </c>
    </row>
    <row r="31" spans="1:3" x14ac:dyDescent="0.35">
      <c r="A31" t="s">
        <v>194</v>
      </c>
      <c r="B31" t="s">
        <v>212</v>
      </c>
      <c r="C31" t="s">
        <v>213</v>
      </c>
    </row>
    <row r="32" spans="1:3" x14ac:dyDescent="0.35">
      <c r="A32" t="s">
        <v>194</v>
      </c>
      <c r="B32" t="s">
        <v>230</v>
      </c>
      <c r="C32" t="s">
        <v>232</v>
      </c>
    </row>
    <row r="33" spans="1:3" x14ac:dyDescent="0.35">
      <c r="A33" t="s">
        <v>194</v>
      </c>
      <c r="B33" t="s">
        <v>230</v>
      </c>
      <c r="C33" t="s">
        <v>231</v>
      </c>
    </row>
    <row r="34" spans="1:3" x14ac:dyDescent="0.35">
      <c r="A34" t="s">
        <v>194</v>
      </c>
      <c r="B34" t="s">
        <v>220</v>
      </c>
      <c r="C34" t="s">
        <v>221</v>
      </c>
    </row>
    <row r="35" spans="1:3" x14ac:dyDescent="0.35">
      <c r="A35" t="s">
        <v>194</v>
      </c>
      <c r="B35" t="s">
        <v>220</v>
      </c>
      <c r="C35" t="s">
        <v>222</v>
      </c>
    </row>
    <row r="36" spans="1:3" x14ac:dyDescent="0.35">
      <c r="A36" t="s">
        <v>194</v>
      </c>
      <c r="B36" t="s">
        <v>226</v>
      </c>
      <c r="C36" t="s">
        <v>228</v>
      </c>
    </row>
    <row r="37" spans="1:3" x14ac:dyDescent="0.35">
      <c r="A37" t="s">
        <v>194</v>
      </c>
      <c r="B37" t="s">
        <v>226</v>
      </c>
      <c r="C37" t="s">
        <v>227</v>
      </c>
    </row>
    <row r="38" spans="1:3" x14ac:dyDescent="0.35">
      <c r="A38" t="s">
        <v>194</v>
      </c>
      <c r="B38" t="s">
        <v>226</v>
      </c>
      <c r="C38" t="s">
        <v>229</v>
      </c>
    </row>
    <row r="39" spans="1:3" x14ac:dyDescent="0.35">
      <c r="A39" t="s">
        <v>194</v>
      </c>
      <c r="B39" t="s">
        <v>195</v>
      </c>
      <c r="C39" t="s">
        <v>195</v>
      </c>
    </row>
    <row r="40" spans="1:3" x14ac:dyDescent="0.35">
      <c r="A40" t="s">
        <v>194</v>
      </c>
      <c r="B40" t="s">
        <v>195</v>
      </c>
      <c r="C40" t="s">
        <v>196</v>
      </c>
    </row>
    <row r="41" spans="1:3" x14ac:dyDescent="0.35">
      <c r="A41" t="s">
        <v>194</v>
      </c>
      <c r="B41" t="s">
        <v>223</v>
      </c>
      <c r="C41" t="s">
        <v>223</v>
      </c>
    </row>
    <row r="42" spans="1:3" x14ac:dyDescent="0.35">
      <c r="A42" t="s">
        <v>194</v>
      </c>
      <c r="B42" t="s">
        <v>206</v>
      </c>
      <c r="C42" t="s">
        <v>208</v>
      </c>
    </row>
    <row r="43" spans="1:3" x14ac:dyDescent="0.35">
      <c r="A43" t="s">
        <v>194</v>
      </c>
      <c r="B43" t="s">
        <v>206</v>
      </c>
      <c r="C43" t="s">
        <v>207</v>
      </c>
    </row>
    <row r="44" spans="1:3" x14ac:dyDescent="0.35">
      <c r="A44" t="s">
        <v>194</v>
      </c>
      <c r="B44" t="s">
        <v>248</v>
      </c>
      <c r="C44" t="s">
        <v>250</v>
      </c>
    </row>
    <row r="45" spans="1:3" x14ac:dyDescent="0.35">
      <c r="A45" t="s">
        <v>194</v>
      </c>
      <c r="B45" t="s">
        <v>248</v>
      </c>
      <c r="C45" t="s">
        <v>251</v>
      </c>
    </row>
    <row r="46" spans="1:3" x14ac:dyDescent="0.35">
      <c r="A46" t="s">
        <v>194</v>
      </c>
      <c r="B46" t="s">
        <v>248</v>
      </c>
      <c r="C46" t="s">
        <v>249</v>
      </c>
    </row>
    <row r="47" spans="1:3" x14ac:dyDescent="0.35">
      <c r="A47" t="s">
        <v>194</v>
      </c>
      <c r="B47" t="s">
        <v>244</v>
      </c>
      <c r="C47" t="s">
        <v>245</v>
      </c>
    </row>
    <row r="48" spans="1:3" x14ac:dyDescent="0.35">
      <c r="A48" t="s">
        <v>194</v>
      </c>
      <c r="B48" t="s">
        <v>244</v>
      </c>
      <c r="C48" t="s">
        <v>246</v>
      </c>
    </row>
    <row r="49" spans="1:3" x14ac:dyDescent="0.35">
      <c r="A49" t="s">
        <v>194</v>
      </c>
      <c r="B49" t="s">
        <v>244</v>
      </c>
      <c r="C49" t="s">
        <v>247</v>
      </c>
    </row>
    <row r="50" spans="1:3" x14ac:dyDescent="0.35">
      <c r="A50" t="s">
        <v>312</v>
      </c>
      <c r="B50" t="s">
        <v>320</v>
      </c>
      <c r="C50" t="s">
        <v>324</v>
      </c>
    </row>
    <row r="51" spans="1:3" x14ac:dyDescent="0.35">
      <c r="A51" t="s">
        <v>312</v>
      </c>
      <c r="B51" t="s">
        <v>320</v>
      </c>
      <c r="C51" t="s">
        <v>323</v>
      </c>
    </row>
    <row r="52" spans="1:3" x14ac:dyDescent="0.35">
      <c r="A52" t="s">
        <v>312</v>
      </c>
      <c r="B52" t="s">
        <v>320</v>
      </c>
      <c r="C52" t="s">
        <v>322</v>
      </c>
    </row>
    <row r="53" spans="1:3" x14ac:dyDescent="0.35">
      <c r="A53" t="s">
        <v>312</v>
      </c>
      <c r="B53" t="s">
        <v>320</v>
      </c>
      <c r="C53" t="s">
        <v>321</v>
      </c>
    </row>
    <row r="54" spans="1:3" x14ac:dyDescent="0.35">
      <c r="A54" t="s">
        <v>312</v>
      </c>
      <c r="B54" t="s">
        <v>332</v>
      </c>
      <c r="C54" t="s">
        <v>335</v>
      </c>
    </row>
    <row r="55" spans="1:3" x14ac:dyDescent="0.35">
      <c r="A55" t="s">
        <v>312</v>
      </c>
      <c r="B55" t="s">
        <v>332</v>
      </c>
      <c r="C55" t="s">
        <v>338</v>
      </c>
    </row>
    <row r="56" spans="1:3" x14ac:dyDescent="0.35">
      <c r="A56" t="s">
        <v>312</v>
      </c>
      <c r="B56" t="s">
        <v>332</v>
      </c>
      <c r="C56" t="s">
        <v>336</v>
      </c>
    </row>
    <row r="57" spans="1:3" x14ac:dyDescent="0.35">
      <c r="A57" t="s">
        <v>312</v>
      </c>
      <c r="B57" t="s">
        <v>332</v>
      </c>
      <c r="C57" t="s">
        <v>339</v>
      </c>
    </row>
    <row r="58" spans="1:3" x14ac:dyDescent="0.35">
      <c r="A58" t="s">
        <v>312</v>
      </c>
      <c r="B58" t="s">
        <v>332</v>
      </c>
      <c r="C58" t="s">
        <v>334</v>
      </c>
    </row>
    <row r="59" spans="1:3" x14ac:dyDescent="0.35">
      <c r="A59" t="s">
        <v>312</v>
      </c>
      <c r="B59" t="s">
        <v>332</v>
      </c>
      <c r="C59" t="s">
        <v>340</v>
      </c>
    </row>
    <row r="60" spans="1:3" x14ac:dyDescent="0.35">
      <c r="A60" t="s">
        <v>312</v>
      </c>
      <c r="B60" t="s">
        <v>332</v>
      </c>
      <c r="C60" t="s">
        <v>341</v>
      </c>
    </row>
    <row r="61" spans="1:3" x14ac:dyDescent="0.35">
      <c r="A61" t="s">
        <v>312</v>
      </c>
      <c r="B61" t="s">
        <v>332</v>
      </c>
      <c r="C61" t="s">
        <v>333</v>
      </c>
    </row>
    <row r="62" spans="1:3" x14ac:dyDescent="0.35">
      <c r="A62" t="s">
        <v>312</v>
      </c>
      <c r="B62" t="s">
        <v>332</v>
      </c>
      <c r="C62" t="s">
        <v>337</v>
      </c>
    </row>
    <row r="63" spans="1:3" x14ac:dyDescent="0.35">
      <c r="A63" t="s">
        <v>312</v>
      </c>
      <c r="B63" t="s">
        <v>325</v>
      </c>
      <c r="C63" t="s">
        <v>326</v>
      </c>
    </row>
    <row r="64" spans="1:3" x14ac:dyDescent="0.35">
      <c r="A64" t="s">
        <v>312</v>
      </c>
      <c r="B64" t="s">
        <v>325</v>
      </c>
      <c r="C64" t="s">
        <v>327</v>
      </c>
    </row>
    <row r="65" spans="1:3" x14ac:dyDescent="0.35">
      <c r="A65" t="s">
        <v>312</v>
      </c>
      <c r="B65" t="s">
        <v>325</v>
      </c>
      <c r="C65" t="s">
        <v>328</v>
      </c>
    </row>
    <row r="66" spans="1:3" x14ac:dyDescent="0.35">
      <c r="A66" t="s">
        <v>312</v>
      </c>
      <c r="B66" t="s">
        <v>329</v>
      </c>
      <c r="C66" t="s">
        <v>331</v>
      </c>
    </row>
    <row r="67" spans="1:3" x14ac:dyDescent="0.35">
      <c r="A67" t="s">
        <v>312</v>
      </c>
      <c r="B67" t="s">
        <v>329</v>
      </c>
      <c r="C67" t="s">
        <v>330</v>
      </c>
    </row>
    <row r="68" spans="1:3" x14ac:dyDescent="0.35">
      <c r="A68" t="s">
        <v>312</v>
      </c>
      <c r="B68" t="s">
        <v>342</v>
      </c>
      <c r="C68" t="s">
        <v>343</v>
      </c>
    </row>
    <row r="69" spans="1:3" x14ac:dyDescent="0.35">
      <c r="A69" t="s">
        <v>312</v>
      </c>
      <c r="B69" t="s">
        <v>342</v>
      </c>
      <c r="C69" t="s">
        <v>344</v>
      </c>
    </row>
    <row r="70" spans="1:3" x14ac:dyDescent="0.35">
      <c r="A70" t="s">
        <v>312</v>
      </c>
      <c r="B70" t="s">
        <v>342</v>
      </c>
      <c r="C70" t="s">
        <v>345</v>
      </c>
    </row>
    <row r="71" spans="1:3" x14ac:dyDescent="0.35">
      <c r="A71" t="s">
        <v>312</v>
      </c>
      <c r="B71" t="s">
        <v>346</v>
      </c>
      <c r="C71" t="s">
        <v>350</v>
      </c>
    </row>
    <row r="72" spans="1:3" x14ac:dyDescent="0.35">
      <c r="A72" t="s">
        <v>312</v>
      </c>
      <c r="B72" t="s">
        <v>346</v>
      </c>
      <c r="C72" t="s">
        <v>348</v>
      </c>
    </row>
    <row r="73" spans="1:3" x14ac:dyDescent="0.35">
      <c r="A73" t="s">
        <v>312</v>
      </c>
      <c r="B73" t="s">
        <v>346</v>
      </c>
      <c r="C73" t="s">
        <v>349</v>
      </c>
    </row>
    <row r="74" spans="1:3" x14ac:dyDescent="0.35">
      <c r="A74" t="s">
        <v>312</v>
      </c>
      <c r="B74" t="s">
        <v>346</v>
      </c>
      <c r="C74" t="s">
        <v>347</v>
      </c>
    </row>
    <row r="75" spans="1:3" x14ac:dyDescent="0.35">
      <c r="A75" t="s">
        <v>312</v>
      </c>
      <c r="B75" t="s">
        <v>358</v>
      </c>
      <c r="C75" t="s">
        <v>359</v>
      </c>
    </row>
    <row r="76" spans="1:3" x14ac:dyDescent="0.35">
      <c r="A76" t="s">
        <v>312</v>
      </c>
      <c r="B76" t="s">
        <v>313</v>
      </c>
      <c r="C76" t="s">
        <v>317</v>
      </c>
    </row>
    <row r="77" spans="1:3" x14ac:dyDescent="0.35">
      <c r="A77" t="s">
        <v>312</v>
      </c>
      <c r="B77" t="s">
        <v>313</v>
      </c>
      <c r="C77" t="s">
        <v>314</v>
      </c>
    </row>
    <row r="78" spans="1:3" x14ac:dyDescent="0.35">
      <c r="A78" t="s">
        <v>312</v>
      </c>
      <c r="B78" t="s">
        <v>313</v>
      </c>
      <c r="C78" t="s">
        <v>315</v>
      </c>
    </row>
    <row r="79" spans="1:3" x14ac:dyDescent="0.35">
      <c r="A79" t="s">
        <v>312</v>
      </c>
      <c r="B79" t="s">
        <v>313</v>
      </c>
      <c r="C79" t="s">
        <v>318</v>
      </c>
    </row>
    <row r="80" spans="1:3" x14ac:dyDescent="0.35">
      <c r="A80" t="s">
        <v>312</v>
      </c>
      <c r="B80" t="s">
        <v>313</v>
      </c>
      <c r="C80" t="s">
        <v>319</v>
      </c>
    </row>
    <row r="81" spans="1:3" x14ac:dyDescent="0.35">
      <c r="A81" t="s">
        <v>312</v>
      </c>
      <c r="B81" t="s">
        <v>313</v>
      </c>
      <c r="C81" t="s">
        <v>316</v>
      </c>
    </row>
    <row r="82" spans="1:3" x14ac:dyDescent="0.35">
      <c r="A82" t="s">
        <v>312</v>
      </c>
      <c r="B82" t="s">
        <v>351</v>
      </c>
      <c r="C82" t="s">
        <v>354</v>
      </c>
    </row>
    <row r="83" spans="1:3" x14ac:dyDescent="0.35">
      <c r="A83" t="s">
        <v>312</v>
      </c>
      <c r="B83" t="s">
        <v>351</v>
      </c>
      <c r="C83" t="s">
        <v>353</v>
      </c>
    </row>
    <row r="84" spans="1:3" x14ac:dyDescent="0.35">
      <c r="A84" t="s">
        <v>312</v>
      </c>
      <c r="B84" t="s">
        <v>351</v>
      </c>
      <c r="C84" t="s">
        <v>352</v>
      </c>
    </row>
    <row r="85" spans="1:3" x14ac:dyDescent="0.35">
      <c r="A85" t="s">
        <v>312</v>
      </c>
      <c r="B85" t="s">
        <v>351</v>
      </c>
      <c r="C85" t="s">
        <v>356</v>
      </c>
    </row>
    <row r="86" spans="1:3" x14ac:dyDescent="0.35">
      <c r="A86" t="s">
        <v>312</v>
      </c>
      <c r="B86" t="s">
        <v>351</v>
      </c>
      <c r="C86" t="s">
        <v>355</v>
      </c>
    </row>
    <row r="87" spans="1:3" x14ac:dyDescent="0.35">
      <c r="A87" t="s">
        <v>312</v>
      </c>
      <c r="B87" t="s">
        <v>351</v>
      </c>
      <c r="C87" t="s">
        <v>357</v>
      </c>
    </row>
    <row r="88" spans="1:3" x14ac:dyDescent="0.35">
      <c r="A88" t="s">
        <v>416</v>
      </c>
      <c r="B88" t="s">
        <v>417</v>
      </c>
      <c r="C88" t="s">
        <v>423</v>
      </c>
    </row>
    <row r="89" spans="1:3" x14ac:dyDescent="0.35">
      <c r="A89" t="s">
        <v>416</v>
      </c>
      <c r="B89" t="s">
        <v>417</v>
      </c>
      <c r="C89" t="s">
        <v>420</v>
      </c>
    </row>
    <row r="90" spans="1:3" x14ac:dyDescent="0.35">
      <c r="A90" t="s">
        <v>416</v>
      </c>
      <c r="B90" t="s">
        <v>417</v>
      </c>
      <c r="C90" t="s">
        <v>421</v>
      </c>
    </row>
    <row r="91" spans="1:3" x14ac:dyDescent="0.35">
      <c r="A91" t="s">
        <v>416</v>
      </c>
      <c r="B91" t="s">
        <v>417</v>
      </c>
      <c r="C91" t="s">
        <v>427</v>
      </c>
    </row>
    <row r="92" spans="1:3" x14ac:dyDescent="0.35">
      <c r="A92" t="s">
        <v>416</v>
      </c>
      <c r="B92" t="s">
        <v>417</v>
      </c>
      <c r="C92" t="s">
        <v>428</v>
      </c>
    </row>
    <row r="93" spans="1:3" x14ac:dyDescent="0.35">
      <c r="A93" t="s">
        <v>416</v>
      </c>
      <c r="B93" t="s">
        <v>417</v>
      </c>
      <c r="C93" t="s">
        <v>422</v>
      </c>
    </row>
    <row r="94" spans="1:3" x14ac:dyDescent="0.35">
      <c r="A94" t="s">
        <v>416</v>
      </c>
      <c r="B94" t="s">
        <v>417</v>
      </c>
      <c r="C94" t="s">
        <v>419</v>
      </c>
    </row>
    <row r="95" spans="1:3" x14ac:dyDescent="0.35">
      <c r="A95" t="s">
        <v>416</v>
      </c>
      <c r="B95" t="s">
        <v>417</v>
      </c>
      <c r="C95" t="s">
        <v>425</v>
      </c>
    </row>
    <row r="96" spans="1:3" x14ac:dyDescent="0.35">
      <c r="A96" t="s">
        <v>416</v>
      </c>
      <c r="B96" t="s">
        <v>417</v>
      </c>
      <c r="C96" t="s">
        <v>429</v>
      </c>
    </row>
    <row r="97" spans="1:3" x14ac:dyDescent="0.35">
      <c r="A97" t="s">
        <v>416</v>
      </c>
      <c r="B97" t="s">
        <v>417</v>
      </c>
      <c r="C97" t="s">
        <v>283</v>
      </c>
    </row>
    <row r="98" spans="1:3" x14ac:dyDescent="0.35">
      <c r="A98" t="s">
        <v>416</v>
      </c>
      <c r="B98" t="s">
        <v>417</v>
      </c>
      <c r="C98" t="s">
        <v>426</v>
      </c>
    </row>
    <row r="99" spans="1:3" x14ac:dyDescent="0.35">
      <c r="A99" t="s">
        <v>416</v>
      </c>
      <c r="B99" t="s">
        <v>417</v>
      </c>
      <c r="C99" t="s">
        <v>424</v>
      </c>
    </row>
    <row r="100" spans="1:3" x14ac:dyDescent="0.35">
      <c r="A100" t="s">
        <v>416</v>
      </c>
      <c r="B100" t="s">
        <v>417</v>
      </c>
      <c r="C100" t="s">
        <v>418</v>
      </c>
    </row>
    <row r="101" spans="1:3" x14ac:dyDescent="0.35">
      <c r="A101" t="s">
        <v>416</v>
      </c>
      <c r="B101" t="s">
        <v>417</v>
      </c>
      <c r="C101" t="s">
        <v>430</v>
      </c>
    </row>
    <row r="102" spans="1:3" x14ac:dyDescent="0.35">
      <c r="A102" t="s">
        <v>416</v>
      </c>
      <c r="B102" t="s">
        <v>431</v>
      </c>
      <c r="C102" t="s">
        <v>436</v>
      </c>
    </row>
    <row r="103" spans="1:3" x14ac:dyDescent="0.35">
      <c r="A103" t="s">
        <v>416</v>
      </c>
      <c r="B103" t="s">
        <v>431</v>
      </c>
      <c r="C103" t="s">
        <v>435</v>
      </c>
    </row>
    <row r="104" spans="1:3" x14ac:dyDescent="0.35">
      <c r="A104" t="s">
        <v>416</v>
      </c>
      <c r="B104" t="s">
        <v>431</v>
      </c>
      <c r="C104" t="s">
        <v>434</v>
      </c>
    </row>
    <row r="105" spans="1:3" x14ac:dyDescent="0.35">
      <c r="A105" t="s">
        <v>416</v>
      </c>
      <c r="B105" t="s">
        <v>431</v>
      </c>
      <c r="C105" t="s">
        <v>437</v>
      </c>
    </row>
    <row r="106" spans="1:3" x14ac:dyDescent="0.35">
      <c r="A106" t="s">
        <v>416</v>
      </c>
      <c r="B106" t="s">
        <v>431</v>
      </c>
      <c r="C106" t="s">
        <v>432</v>
      </c>
    </row>
    <row r="107" spans="1:3" x14ac:dyDescent="0.35">
      <c r="A107" t="s">
        <v>416</v>
      </c>
      <c r="B107" t="s">
        <v>431</v>
      </c>
      <c r="C107" t="s">
        <v>433</v>
      </c>
    </row>
    <row r="108" spans="1:3" x14ac:dyDescent="0.35">
      <c r="A108" t="s">
        <v>416</v>
      </c>
      <c r="B108" t="s">
        <v>449</v>
      </c>
      <c r="C108" t="s">
        <v>451</v>
      </c>
    </row>
    <row r="109" spans="1:3" x14ac:dyDescent="0.35">
      <c r="A109" t="s">
        <v>416</v>
      </c>
      <c r="B109" t="s">
        <v>449</v>
      </c>
      <c r="C109" t="s">
        <v>457</v>
      </c>
    </row>
    <row r="110" spans="1:3" x14ac:dyDescent="0.35">
      <c r="A110" t="s">
        <v>416</v>
      </c>
      <c r="B110" t="s">
        <v>449</v>
      </c>
      <c r="C110" t="s">
        <v>462</v>
      </c>
    </row>
    <row r="111" spans="1:3" x14ac:dyDescent="0.35">
      <c r="A111" t="s">
        <v>416</v>
      </c>
      <c r="B111" t="s">
        <v>449</v>
      </c>
      <c r="C111" t="s">
        <v>452</v>
      </c>
    </row>
    <row r="112" spans="1:3" x14ac:dyDescent="0.35">
      <c r="A112" t="s">
        <v>416</v>
      </c>
      <c r="B112" t="s">
        <v>449</v>
      </c>
      <c r="C112" t="s">
        <v>450</v>
      </c>
    </row>
    <row r="113" spans="1:3" x14ac:dyDescent="0.35">
      <c r="A113" t="s">
        <v>416</v>
      </c>
      <c r="B113" t="s">
        <v>449</v>
      </c>
      <c r="C113" t="s">
        <v>458</v>
      </c>
    </row>
    <row r="114" spans="1:3" x14ac:dyDescent="0.35">
      <c r="A114" t="s">
        <v>416</v>
      </c>
      <c r="B114" t="s">
        <v>449</v>
      </c>
      <c r="C114" t="s">
        <v>456</v>
      </c>
    </row>
    <row r="115" spans="1:3" x14ac:dyDescent="0.35">
      <c r="A115" t="s">
        <v>416</v>
      </c>
      <c r="B115" t="s">
        <v>449</v>
      </c>
      <c r="C115" t="s">
        <v>455</v>
      </c>
    </row>
    <row r="116" spans="1:3" x14ac:dyDescent="0.35">
      <c r="A116" t="s">
        <v>416</v>
      </c>
      <c r="B116" t="s">
        <v>449</v>
      </c>
      <c r="C116" t="s">
        <v>459</v>
      </c>
    </row>
    <row r="117" spans="1:3" x14ac:dyDescent="0.35">
      <c r="A117" t="s">
        <v>416</v>
      </c>
      <c r="B117" t="s">
        <v>449</v>
      </c>
      <c r="C117" t="s">
        <v>454</v>
      </c>
    </row>
    <row r="118" spans="1:3" x14ac:dyDescent="0.35">
      <c r="A118" t="s">
        <v>416</v>
      </c>
      <c r="B118" t="s">
        <v>449</v>
      </c>
      <c r="C118" t="s">
        <v>461</v>
      </c>
    </row>
    <row r="119" spans="1:3" x14ac:dyDescent="0.35">
      <c r="A119" t="s">
        <v>416</v>
      </c>
      <c r="B119" t="s">
        <v>449</v>
      </c>
      <c r="C119" t="s">
        <v>453</v>
      </c>
    </row>
    <row r="120" spans="1:3" x14ac:dyDescent="0.35">
      <c r="A120" t="s">
        <v>416</v>
      </c>
      <c r="B120" t="s">
        <v>449</v>
      </c>
      <c r="C120" t="s">
        <v>460</v>
      </c>
    </row>
    <row r="121" spans="1:3" x14ac:dyDescent="0.35">
      <c r="A121" t="s">
        <v>416</v>
      </c>
      <c r="B121" t="s">
        <v>438</v>
      </c>
      <c r="C121" t="s">
        <v>86</v>
      </c>
    </row>
    <row r="122" spans="1:3" x14ac:dyDescent="0.35">
      <c r="A122" t="s">
        <v>416</v>
      </c>
      <c r="B122" t="s">
        <v>438</v>
      </c>
      <c r="C122" t="s">
        <v>439</v>
      </c>
    </row>
    <row r="123" spans="1:3" x14ac:dyDescent="0.35">
      <c r="A123" t="s">
        <v>416</v>
      </c>
      <c r="B123" t="s">
        <v>438</v>
      </c>
      <c r="C123" t="s">
        <v>444</v>
      </c>
    </row>
    <row r="124" spans="1:3" x14ac:dyDescent="0.35">
      <c r="A124" t="s">
        <v>416</v>
      </c>
      <c r="B124" t="s">
        <v>438</v>
      </c>
      <c r="C124" t="s">
        <v>440</v>
      </c>
    </row>
    <row r="125" spans="1:3" x14ac:dyDescent="0.35">
      <c r="A125" t="s">
        <v>416</v>
      </c>
      <c r="B125" t="s">
        <v>438</v>
      </c>
      <c r="C125" t="s">
        <v>441</v>
      </c>
    </row>
    <row r="126" spans="1:3" x14ac:dyDescent="0.35">
      <c r="A126" t="s">
        <v>416</v>
      </c>
      <c r="B126" t="s">
        <v>438</v>
      </c>
      <c r="C126" t="s">
        <v>443</v>
      </c>
    </row>
    <row r="127" spans="1:3" x14ac:dyDescent="0.35">
      <c r="A127" t="s">
        <v>416</v>
      </c>
      <c r="B127" t="s">
        <v>438</v>
      </c>
      <c r="C127" t="s">
        <v>442</v>
      </c>
    </row>
    <row r="128" spans="1:3" x14ac:dyDescent="0.35">
      <c r="A128" t="s">
        <v>416</v>
      </c>
      <c r="B128" t="s">
        <v>438</v>
      </c>
      <c r="C128" t="s">
        <v>445</v>
      </c>
    </row>
    <row r="129" spans="1:3" x14ac:dyDescent="0.35">
      <c r="A129" t="s">
        <v>416</v>
      </c>
      <c r="B129" t="s">
        <v>446</v>
      </c>
      <c r="C129" t="s">
        <v>447</v>
      </c>
    </row>
    <row r="130" spans="1:3" x14ac:dyDescent="0.35">
      <c r="A130" t="s">
        <v>416</v>
      </c>
      <c r="B130" t="s">
        <v>446</v>
      </c>
      <c r="C130" t="s">
        <v>448</v>
      </c>
    </row>
    <row r="131" spans="1:3" x14ac:dyDescent="0.35">
      <c r="A131" t="s">
        <v>86</v>
      </c>
      <c r="B131" t="s">
        <v>87</v>
      </c>
      <c r="C131" t="s">
        <v>115</v>
      </c>
    </row>
    <row r="132" spans="1:3" x14ac:dyDescent="0.35">
      <c r="A132" t="s">
        <v>86</v>
      </c>
      <c r="B132" t="s">
        <v>87</v>
      </c>
      <c r="C132" t="s">
        <v>93</v>
      </c>
    </row>
    <row r="133" spans="1:3" x14ac:dyDescent="0.35">
      <c r="A133" t="s">
        <v>86</v>
      </c>
      <c r="B133" t="s">
        <v>87</v>
      </c>
      <c r="C133" t="s">
        <v>138</v>
      </c>
    </row>
    <row r="134" spans="1:3" x14ac:dyDescent="0.35">
      <c r="A134" t="s">
        <v>86</v>
      </c>
      <c r="B134" t="s">
        <v>87</v>
      </c>
      <c r="C134" t="s">
        <v>113</v>
      </c>
    </row>
    <row r="135" spans="1:3" x14ac:dyDescent="0.35">
      <c r="A135" t="s">
        <v>86</v>
      </c>
      <c r="B135" t="s">
        <v>87</v>
      </c>
      <c r="C135" t="s">
        <v>113</v>
      </c>
    </row>
    <row r="136" spans="1:3" x14ac:dyDescent="0.35">
      <c r="A136" t="s">
        <v>86</v>
      </c>
      <c r="B136" t="s">
        <v>87</v>
      </c>
      <c r="C136" t="s">
        <v>131</v>
      </c>
    </row>
    <row r="137" spans="1:3" x14ac:dyDescent="0.35">
      <c r="A137" t="s">
        <v>86</v>
      </c>
      <c r="B137" t="s">
        <v>87</v>
      </c>
      <c r="C137" t="s">
        <v>114</v>
      </c>
    </row>
    <row r="138" spans="1:3" x14ac:dyDescent="0.35">
      <c r="A138" t="s">
        <v>86</v>
      </c>
      <c r="B138" t="s">
        <v>87</v>
      </c>
      <c r="C138" t="s">
        <v>90</v>
      </c>
    </row>
    <row r="139" spans="1:3" x14ac:dyDescent="0.35">
      <c r="A139" t="s">
        <v>86</v>
      </c>
      <c r="B139" t="s">
        <v>87</v>
      </c>
      <c r="C139" t="s">
        <v>112</v>
      </c>
    </row>
    <row r="140" spans="1:3" x14ac:dyDescent="0.35">
      <c r="A140" t="s">
        <v>86</v>
      </c>
      <c r="B140" t="s">
        <v>87</v>
      </c>
      <c r="C140" t="s">
        <v>97</v>
      </c>
    </row>
    <row r="141" spans="1:3" x14ac:dyDescent="0.35">
      <c r="A141" t="s">
        <v>86</v>
      </c>
      <c r="B141" t="s">
        <v>87</v>
      </c>
      <c r="C141" t="s">
        <v>116</v>
      </c>
    </row>
    <row r="142" spans="1:3" x14ac:dyDescent="0.35">
      <c r="A142" t="s">
        <v>86</v>
      </c>
      <c r="B142" t="s">
        <v>87</v>
      </c>
      <c r="C142" t="s">
        <v>107</v>
      </c>
    </row>
    <row r="143" spans="1:3" x14ac:dyDescent="0.35">
      <c r="A143" t="s">
        <v>86</v>
      </c>
      <c r="B143" t="s">
        <v>87</v>
      </c>
      <c r="C143" t="s">
        <v>133</v>
      </c>
    </row>
    <row r="144" spans="1:3" x14ac:dyDescent="0.35">
      <c r="A144" t="s">
        <v>86</v>
      </c>
      <c r="B144" t="s">
        <v>87</v>
      </c>
      <c r="C144" t="s">
        <v>92</v>
      </c>
    </row>
    <row r="145" spans="1:3" x14ac:dyDescent="0.35">
      <c r="A145" t="s">
        <v>86</v>
      </c>
      <c r="B145" t="s">
        <v>87</v>
      </c>
      <c r="C145" t="s">
        <v>127</v>
      </c>
    </row>
    <row r="146" spans="1:3" x14ac:dyDescent="0.35">
      <c r="A146" t="s">
        <v>86</v>
      </c>
      <c r="B146" t="s">
        <v>87</v>
      </c>
      <c r="C146" t="s">
        <v>141</v>
      </c>
    </row>
    <row r="147" spans="1:3" x14ac:dyDescent="0.35">
      <c r="A147" t="s">
        <v>86</v>
      </c>
      <c r="B147" t="s">
        <v>87</v>
      </c>
      <c r="C147" t="s">
        <v>129</v>
      </c>
    </row>
    <row r="148" spans="1:3" x14ac:dyDescent="0.35">
      <c r="A148" t="s">
        <v>86</v>
      </c>
      <c r="B148" t="s">
        <v>87</v>
      </c>
      <c r="C148" t="s">
        <v>96</v>
      </c>
    </row>
    <row r="149" spans="1:3" x14ac:dyDescent="0.35">
      <c r="A149" t="s">
        <v>86</v>
      </c>
      <c r="B149" t="s">
        <v>87</v>
      </c>
      <c r="C149" t="s">
        <v>101</v>
      </c>
    </row>
    <row r="150" spans="1:3" x14ac:dyDescent="0.35">
      <c r="A150" t="s">
        <v>86</v>
      </c>
      <c r="B150" t="s">
        <v>87</v>
      </c>
      <c r="C150" t="s">
        <v>111</v>
      </c>
    </row>
    <row r="151" spans="1:3" x14ac:dyDescent="0.35">
      <c r="A151" t="s">
        <v>86</v>
      </c>
      <c r="B151" t="s">
        <v>87</v>
      </c>
      <c r="C151" t="s">
        <v>102</v>
      </c>
    </row>
    <row r="152" spans="1:3" x14ac:dyDescent="0.35">
      <c r="A152" t="s">
        <v>86</v>
      </c>
      <c r="B152" t="s">
        <v>87</v>
      </c>
      <c r="C152" t="s">
        <v>95</v>
      </c>
    </row>
    <row r="153" spans="1:3" x14ac:dyDescent="0.35">
      <c r="A153" t="s">
        <v>86</v>
      </c>
      <c r="B153" t="s">
        <v>87</v>
      </c>
      <c r="C153" t="s">
        <v>132</v>
      </c>
    </row>
    <row r="154" spans="1:3" x14ac:dyDescent="0.35">
      <c r="A154" t="s">
        <v>86</v>
      </c>
      <c r="B154" t="s">
        <v>87</v>
      </c>
      <c r="C154" t="s">
        <v>91</v>
      </c>
    </row>
    <row r="155" spans="1:3" x14ac:dyDescent="0.35">
      <c r="A155" t="s">
        <v>86</v>
      </c>
      <c r="B155" t="s">
        <v>87</v>
      </c>
      <c r="C155" t="s">
        <v>123</v>
      </c>
    </row>
    <row r="156" spans="1:3" x14ac:dyDescent="0.35">
      <c r="A156" t="s">
        <v>86</v>
      </c>
      <c r="B156" t="s">
        <v>87</v>
      </c>
      <c r="C156" t="s">
        <v>135</v>
      </c>
    </row>
    <row r="157" spans="1:3" x14ac:dyDescent="0.35">
      <c r="A157" t="s">
        <v>86</v>
      </c>
      <c r="B157" t="s">
        <v>87</v>
      </c>
      <c r="C157" t="s">
        <v>128</v>
      </c>
    </row>
    <row r="158" spans="1:3" x14ac:dyDescent="0.35">
      <c r="A158" t="s">
        <v>86</v>
      </c>
      <c r="B158" t="s">
        <v>87</v>
      </c>
      <c r="C158" t="s">
        <v>105</v>
      </c>
    </row>
    <row r="159" spans="1:3" x14ac:dyDescent="0.35">
      <c r="A159" t="s">
        <v>86</v>
      </c>
      <c r="B159" t="s">
        <v>87</v>
      </c>
      <c r="C159" t="s">
        <v>119</v>
      </c>
    </row>
    <row r="160" spans="1:3" x14ac:dyDescent="0.35">
      <c r="A160" t="s">
        <v>86</v>
      </c>
      <c r="B160" t="s">
        <v>87</v>
      </c>
      <c r="C160" t="s">
        <v>137</v>
      </c>
    </row>
    <row r="161" spans="1:3" x14ac:dyDescent="0.35">
      <c r="A161" t="s">
        <v>86</v>
      </c>
      <c r="B161" t="s">
        <v>87</v>
      </c>
      <c r="C161" t="s">
        <v>121</v>
      </c>
    </row>
    <row r="162" spans="1:3" x14ac:dyDescent="0.35">
      <c r="A162" t="s">
        <v>86</v>
      </c>
      <c r="B162" t="s">
        <v>87</v>
      </c>
      <c r="C162" t="s">
        <v>108</v>
      </c>
    </row>
    <row r="163" spans="1:3" x14ac:dyDescent="0.35">
      <c r="A163" t="s">
        <v>86</v>
      </c>
      <c r="B163" t="s">
        <v>87</v>
      </c>
      <c r="C163" t="s">
        <v>110</v>
      </c>
    </row>
    <row r="164" spans="1:3" x14ac:dyDescent="0.35">
      <c r="A164" t="s">
        <v>86</v>
      </c>
      <c r="B164" t="s">
        <v>87</v>
      </c>
      <c r="C164" t="s">
        <v>130</v>
      </c>
    </row>
    <row r="165" spans="1:3" x14ac:dyDescent="0.35">
      <c r="A165" t="s">
        <v>86</v>
      </c>
      <c r="B165" t="s">
        <v>87</v>
      </c>
      <c r="C165" t="s">
        <v>124</v>
      </c>
    </row>
    <row r="166" spans="1:3" x14ac:dyDescent="0.35">
      <c r="A166" t="s">
        <v>86</v>
      </c>
      <c r="B166" t="s">
        <v>87</v>
      </c>
      <c r="C166" t="s">
        <v>140</v>
      </c>
    </row>
    <row r="167" spans="1:3" x14ac:dyDescent="0.35">
      <c r="A167" t="s">
        <v>86</v>
      </c>
      <c r="B167" t="s">
        <v>87</v>
      </c>
      <c r="C167" t="s">
        <v>136</v>
      </c>
    </row>
    <row r="168" spans="1:3" x14ac:dyDescent="0.35">
      <c r="A168" t="s">
        <v>86</v>
      </c>
      <c r="B168" t="s">
        <v>87</v>
      </c>
      <c r="C168" t="s">
        <v>134</v>
      </c>
    </row>
    <row r="169" spans="1:3" x14ac:dyDescent="0.35">
      <c r="A169" t="s">
        <v>86</v>
      </c>
      <c r="B169" t="s">
        <v>87</v>
      </c>
      <c r="C169" t="s">
        <v>120</v>
      </c>
    </row>
    <row r="170" spans="1:3" x14ac:dyDescent="0.35">
      <c r="A170" t="s">
        <v>86</v>
      </c>
      <c r="B170" t="s">
        <v>87</v>
      </c>
      <c r="C170" t="s">
        <v>89</v>
      </c>
    </row>
    <row r="171" spans="1:3" x14ac:dyDescent="0.35">
      <c r="A171" t="s">
        <v>86</v>
      </c>
      <c r="B171" t="s">
        <v>87</v>
      </c>
      <c r="C171" t="s">
        <v>106</v>
      </c>
    </row>
    <row r="172" spans="1:3" x14ac:dyDescent="0.35">
      <c r="A172" t="s">
        <v>86</v>
      </c>
      <c r="B172" t="s">
        <v>87</v>
      </c>
      <c r="C172" t="s">
        <v>94</v>
      </c>
    </row>
    <row r="173" spans="1:3" x14ac:dyDescent="0.35">
      <c r="A173" t="s">
        <v>86</v>
      </c>
      <c r="B173" t="s">
        <v>87</v>
      </c>
      <c r="C173" t="s">
        <v>88</v>
      </c>
    </row>
    <row r="174" spans="1:3" x14ac:dyDescent="0.35">
      <c r="A174" t="s">
        <v>86</v>
      </c>
      <c r="B174" t="s">
        <v>87</v>
      </c>
      <c r="C174" t="s">
        <v>139</v>
      </c>
    </row>
    <row r="175" spans="1:3" x14ac:dyDescent="0.35">
      <c r="A175" t="s">
        <v>86</v>
      </c>
      <c r="B175" t="s">
        <v>87</v>
      </c>
      <c r="C175" t="s">
        <v>118</v>
      </c>
    </row>
    <row r="176" spans="1:3" x14ac:dyDescent="0.35">
      <c r="A176" t="s">
        <v>86</v>
      </c>
      <c r="B176" t="s">
        <v>87</v>
      </c>
      <c r="C176" t="s">
        <v>109</v>
      </c>
    </row>
    <row r="177" spans="1:3" x14ac:dyDescent="0.35">
      <c r="A177" t="s">
        <v>86</v>
      </c>
      <c r="B177" t="s">
        <v>87</v>
      </c>
      <c r="C177" t="s">
        <v>104</v>
      </c>
    </row>
    <row r="178" spans="1:3" x14ac:dyDescent="0.35">
      <c r="A178" t="s">
        <v>86</v>
      </c>
      <c r="B178" t="s">
        <v>87</v>
      </c>
      <c r="C178" t="s">
        <v>122</v>
      </c>
    </row>
    <row r="179" spans="1:3" x14ac:dyDescent="0.35">
      <c r="A179" t="s">
        <v>86</v>
      </c>
      <c r="B179" t="s">
        <v>87</v>
      </c>
      <c r="C179" t="s">
        <v>99</v>
      </c>
    </row>
    <row r="180" spans="1:3" x14ac:dyDescent="0.35">
      <c r="A180" t="s">
        <v>86</v>
      </c>
      <c r="B180" t="s">
        <v>87</v>
      </c>
      <c r="C180" t="s">
        <v>100</v>
      </c>
    </row>
    <row r="181" spans="1:3" x14ac:dyDescent="0.35">
      <c r="A181" t="s">
        <v>86</v>
      </c>
      <c r="B181" t="s">
        <v>87</v>
      </c>
      <c r="C181" t="s">
        <v>125</v>
      </c>
    </row>
    <row r="182" spans="1:3" x14ac:dyDescent="0.35">
      <c r="A182" t="s">
        <v>86</v>
      </c>
      <c r="B182" t="s">
        <v>87</v>
      </c>
      <c r="C182" t="s">
        <v>103</v>
      </c>
    </row>
    <row r="183" spans="1:3" x14ac:dyDescent="0.35">
      <c r="A183" t="s">
        <v>86</v>
      </c>
      <c r="B183" t="s">
        <v>87</v>
      </c>
      <c r="C183" t="s">
        <v>98</v>
      </c>
    </row>
    <row r="184" spans="1:3" x14ac:dyDescent="0.35">
      <c r="A184" t="s">
        <v>86</v>
      </c>
      <c r="B184" t="s">
        <v>87</v>
      </c>
      <c r="C184" t="s">
        <v>117</v>
      </c>
    </row>
    <row r="185" spans="1:3" x14ac:dyDescent="0.35">
      <c r="A185" t="s">
        <v>86</v>
      </c>
      <c r="B185" t="s">
        <v>87</v>
      </c>
      <c r="C185" t="s">
        <v>126</v>
      </c>
    </row>
    <row r="186" spans="1:3" x14ac:dyDescent="0.35">
      <c r="A186" t="s">
        <v>283</v>
      </c>
      <c r="B186" t="s">
        <v>284</v>
      </c>
      <c r="C186" t="s">
        <v>290</v>
      </c>
    </row>
    <row r="187" spans="1:3" x14ac:dyDescent="0.35">
      <c r="A187" t="s">
        <v>283</v>
      </c>
      <c r="B187" t="s">
        <v>284</v>
      </c>
      <c r="C187" t="s">
        <v>288</v>
      </c>
    </row>
    <row r="188" spans="1:3" x14ac:dyDescent="0.35">
      <c r="A188" t="s">
        <v>283</v>
      </c>
      <c r="B188" t="s">
        <v>284</v>
      </c>
      <c r="C188" t="s">
        <v>289</v>
      </c>
    </row>
    <row r="189" spans="1:3" x14ac:dyDescent="0.35">
      <c r="A189" t="s">
        <v>283</v>
      </c>
      <c r="B189" t="s">
        <v>284</v>
      </c>
      <c r="C189" t="s">
        <v>286</v>
      </c>
    </row>
    <row r="190" spans="1:3" x14ac:dyDescent="0.35">
      <c r="A190" t="s">
        <v>283</v>
      </c>
      <c r="B190" t="s">
        <v>284</v>
      </c>
      <c r="C190" t="s">
        <v>287</v>
      </c>
    </row>
    <row r="191" spans="1:3" x14ac:dyDescent="0.35">
      <c r="A191" t="s">
        <v>283</v>
      </c>
      <c r="B191" t="s">
        <v>284</v>
      </c>
      <c r="C191" t="s">
        <v>285</v>
      </c>
    </row>
    <row r="192" spans="1:3" x14ac:dyDescent="0.35">
      <c r="A192" t="s">
        <v>283</v>
      </c>
      <c r="B192" t="s">
        <v>300</v>
      </c>
      <c r="C192" t="s">
        <v>307</v>
      </c>
    </row>
    <row r="193" spans="1:3" x14ac:dyDescent="0.35">
      <c r="A193" t="s">
        <v>283</v>
      </c>
      <c r="B193" t="s">
        <v>300</v>
      </c>
      <c r="C193" t="s">
        <v>302</v>
      </c>
    </row>
    <row r="194" spans="1:3" x14ac:dyDescent="0.35">
      <c r="A194" t="s">
        <v>283</v>
      </c>
      <c r="B194" t="s">
        <v>300</v>
      </c>
      <c r="C194" t="s">
        <v>305</v>
      </c>
    </row>
    <row r="195" spans="1:3" x14ac:dyDescent="0.35">
      <c r="A195" t="s">
        <v>283</v>
      </c>
      <c r="B195" t="s">
        <v>300</v>
      </c>
      <c r="C195" t="s">
        <v>306</v>
      </c>
    </row>
    <row r="196" spans="1:3" x14ac:dyDescent="0.35">
      <c r="A196" t="s">
        <v>283</v>
      </c>
      <c r="B196" t="s">
        <v>300</v>
      </c>
      <c r="C196" t="s">
        <v>303</v>
      </c>
    </row>
    <row r="197" spans="1:3" x14ac:dyDescent="0.35">
      <c r="A197" t="s">
        <v>283</v>
      </c>
      <c r="B197" t="s">
        <v>300</v>
      </c>
      <c r="C197" t="s">
        <v>301</v>
      </c>
    </row>
    <row r="198" spans="1:3" x14ac:dyDescent="0.35">
      <c r="A198" t="s">
        <v>283</v>
      </c>
      <c r="B198" t="s">
        <v>300</v>
      </c>
      <c r="C198" t="s">
        <v>304</v>
      </c>
    </row>
    <row r="199" spans="1:3" x14ac:dyDescent="0.35">
      <c r="A199" t="s">
        <v>283</v>
      </c>
      <c r="B199" t="s">
        <v>294</v>
      </c>
      <c r="C199" t="s">
        <v>295</v>
      </c>
    </row>
    <row r="200" spans="1:3" x14ac:dyDescent="0.35">
      <c r="A200" t="s">
        <v>283</v>
      </c>
      <c r="B200" t="s">
        <v>294</v>
      </c>
      <c r="C200" t="s">
        <v>297</v>
      </c>
    </row>
    <row r="201" spans="1:3" x14ac:dyDescent="0.35">
      <c r="A201" t="s">
        <v>283</v>
      </c>
      <c r="B201" t="s">
        <v>294</v>
      </c>
      <c r="C201" t="s">
        <v>298</v>
      </c>
    </row>
    <row r="202" spans="1:3" x14ac:dyDescent="0.35">
      <c r="A202" t="s">
        <v>283</v>
      </c>
      <c r="B202" t="s">
        <v>294</v>
      </c>
      <c r="C202" t="s">
        <v>299</v>
      </c>
    </row>
    <row r="203" spans="1:3" x14ac:dyDescent="0.35">
      <c r="A203" t="s">
        <v>283</v>
      </c>
      <c r="B203" t="s">
        <v>294</v>
      </c>
      <c r="C203" t="s">
        <v>296</v>
      </c>
    </row>
    <row r="204" spans="1:3" x14ac:dyDescent="0.35">
      <c r="A204" t="s">
        <v>283</v>
      </c>
      <c r="B204" t="s">
        <v>308</v>
      </c>
      <c r="C204" t="s">
        <v>311</v>
      </c>
    </row>
    <row r="205" spans="1:3" x14ac:dyDescent="0.35">
      <c r="A205" t="s">
        <v>283</v>
      </c>
      <c r="B205" t="s">
        <v>308</v>
      </c>
      <c r="C205" t="s">
        <v>309</v>
      </c>
    </row>
    <row r="206" spans="1:3" x14ac:dyDescent="0.35">
      <c r="A206" t="s">
        <v>283</v>
      </c>
      <c r="B206" t="s">
        <v>308</v>
      </c>
      <c r="C206" t="s">
        <v>310</v>
      </c>
    </row>
    <row r="207" spans="1:3" x14ac:dyDescent="0.35">
      <c r="A207" t="s">
        <v>283</v>
      </c>
      <c r="B207" t="s">
        <v>291</v>
      </c>
      <c r="C207" t="s">
        <v>292</v>
      </c>
    </row>
    <row r="208" spans="1:3" x14ac:dyDescent="0.35">
      <c r="A208" t="s">
        <v>283</v>
      </c>
      <c r="B208" t="s">
        <v>291</v>
      </c>
      <c r="C208" t="s">
        <v>293</v>
      </c>
    </row>
    <row r="209" spans="1:3" x14ac:dyDescent="0.35">
      <c r="A209" t="s">
        <v>24</v>
      </c>
      <c r="B209" t="s">
        <v>25</v>
      </c>
      <c r="C209" t="s">
        <v>26</v>
      </c>
    </row>
    <row r="210" spans="1:3" x14ac:dyDescent="0.35">
      <c r="A210" t="s">
        <v>24</v>
      </c>
      <c r="B210" t="s">
        <v>25</v>
      </c>
      <c r="C210" t="s">
        <v>27</v>
      </c>
    </row>
    <row r="211" spans="1:3" x14ac:dyDescent="0.35">
      <c r="A211" t="s">
        <v>24</v>
      </c>
      <c r="B211" t="s">
        <v>29</v>
      </c>
      <c r="C211" t="s">
        <v>30</v>
      </c>
    </row>
    <row r="212" spans="1:3" x14ac:dyDescent="0.35">
      <c r="A212" t="s">
        <v>24</v>
      </c>
      <c r="B212" t="s">
        <v>29</v>
      </c>
      <c r="C212" t="s">
        <v>31</v>
      </c>
    </row>
    <row r="213" spans="1:3" x14ac:dyDescent="0.35">
      <c r="A213" t="s">
        <v>24</v>
      </c>
      <c r="B213" t="s">
        <v>29</v>
      </c>
      <c r="C213" t="s">
        <v>32</v>
      </c>
    </row>
    <row r="214" spans="1:3" x14ac:dyDescent="0.35">
      <c r="A214" t="s">
        <v>24</v>
      </c>
      <c r="B214" t="s">
        <v>29</v>
      </c>
      <c r="C214" t="s">
        <v>33</v>
      </c>
    </row>
    <row r="215" spans="1:3" x14ac:dyDescent="0.35">
      <c r="A215" t="s">
        <v>24</v>
      </c>
      <c r="B215" t="s">
        <v>29</v>
      </c>
      <c r="C215" t="s">
        <v>34</v>
      </c>
    </row>
    <row r="216" spans="1:3" x14ac:dyDescent="0.35">
      <c r="A216" t="s">
        <v>24</v>
      </c>
      <c r="B216" t="s">
        <v>35</v>
      </c>
      <c r="C216" t="s">
        <v>35</v>
      </c>
    </row>
    <row r="217" spans="1:3" x14ac:dyDescent="0.35">
      <c r="A217" t="s">
        <v>24</v>
      </c>
      <c r="B217" t="s">
        <v>35</v>
      </c>
      <c r="C217" t="s">
        <v>36</v>
      </c>
    </row>
    <row r="218" spans="1:3" x14ac:dyDescent="0.35">
      <c r="A218" t="s">
        <v>24</v>
      </c>
      <c r="B218" t="s">
        <v>37</v>
      </c>
      <c r="C218" t="s">
        <v>37</v>
      </c>
    </row>
    <row r="219" spans="1:3" x14ac:dyDescent="0.35">
      <c r="A219" t="s">
        <v>24</v>
      </c>
      <c r="B219" t="s">
        <v>38</v>
      </c>
      <c r="C219" t="s">
        <v>39</v>
      </c>
    </row>
    <row r="220" spans="1:3" x14ac:dyDescent="0.35">
      <c r="A220" t="s">
        <v>24</v>
      </c>
      <c r="B220" t="s">
        <v>38</v>
      </c>
      <c r="C220" t="s">
        <v>40</v>
      </c>
    </row>
    <row r="221" spans="1:3" x14ac:dyDescent="0.35">
      <c r="A221" t="s">
        <v>24</v>
      </c>
      <c r="B221" t="s">
        <v>38</v>
      </c>
      <c r="C221" t="s">
        <v>41</v>
      </c>
    </row>
    <row r="222" spans="1:3" x14ac:dyDescent="0.35">
      <c r="A222" t="s">
        <v>24</v>
      </c>
      <c r="B222" t="s">
        <v>42</v>
      </c>
      <c r="C222" t="s">
        <v>42</v>
      </c>
    </row>
    <row r="223" spans="1:3" x14ac:dyDescent="0.35">
      <c r="A223" t="s">
        <v>24</v>
      </c>
      <c r="B223" t="s">
        <v>42</v>
      </c>
      <c r="C223" t="s">
        <v>43</v>
      </c>
    </row>
    <row r="224" spans="1:3" x14ac:dyDescent="0.35">
      <c r="A224" t="s">
        <v>24</v>
      </c>
      <c r="B224" t="s">
        <v>42</v>
      </c>
      <c r="C224" t="s">
        <v>44</v>
      </c>
    </row>
    <row r="225" spans="1:3" x14ac:dyDescent="0.35">
      <c r="A225" t="s">
        <v>24</v>
      </c>
      <c r="B225" t="s">
        <v>42</v>
      </c>
      <c r="C225" t="s">
        <v>45</v>
      </c>
    </row>
    <row r="226" spans="1:3" x14ac:dyDescent="0.35">
      <c r="A226" t="s">
        <v>24</v>
      </c>
      <c r="B226" t="s">
        <v>46</v>
      </c>
      <c r="C226" t="s">
        <v>47</v>
      </c>
    </row>
    <row r="227" spans="1:3" x14ac:dyDescent="0.35">
      <c r="A227" t="s">
        <v>24</v>
      </c>
      <c r="B227" t="s">
        <v>46</v>
      </c>
      <c r="C227" t="s">
        <v>48</v>
      </c>
    </row>
    <row r="228" spans="1:3" x14ac:dyDescent="0.35">
      <c r="A228" t="s">
        <v>24</v>
      </c>
      <c r="B228" t="s">
        <v>49</v>
      </c>
      <c r="C228" t="s">
        <v>50</v>
      </c>
    </row>
    <row r="229" spans="1:3" x14ac:dyDescent="0.35">
      <c r="A229" t="s">
        <v>24</v>
      </c>
      <c r="B229" t="s">
        <v>51</v>
      </c>
      <c r="C229" t="s">
        <v>52</v>
      </c>
    </row>
    <row r="230" spans="1:3" x14ac:dyDescent="0.35">
      <c r="A230" t="s">
        <v>24</v>
      </c>
      <c r="B230" t="s">
        <v>53</v>
      </c>
      <c r="C230" t="s">
        <v>54</v>
      </c>
    </row>
    <row r="231" spans="1:3" x14ac:dyDescent="0.35">
      <c r="A231" t="s">
        <v>24</v>
      </c>
      <c r="B231" t="s">
        <v>53</v>
      </c>
      <c r="C231" t="s">
        <v>55</v>
      </c>
    </row>
    <row r="232" spans="1:3" x14ac:dyDescent="0.35">
      <c r="A232" t="s">
        <v>24</v>
      </c>
      <c r="B232" t="s">
        <v>56</v>
      </c>
      <c r="C232" t="s">
        <v>52</v>
      </c>
    </row>
    <row r="233" spans="1:3" x14ac:dyDescent="0.35">
      <c r="A233" t="s">
        <v>24</v>
      </c>
      <c r="B233" t="s">
        <v>57</v>
      </c>
      <c r="C233" t="s">
        <v>58</v>
      </c>
    </row>
    <row r="234" spans="1:3" x14ac:dyDescent="0.35">
      <c r="A234" t="s">
        <v>24</v>
      </c>
      <c r="B234" t="s">
        <v>57</v>
      </c>
      <c r="C234" t="s">
        <v>59</v>
      </c>
    </row>
    <row r="235" spans="1:3" x14ac:dyDescent="0.35">
      <c r="A235" t="s">
        <v>24</v>
      </c>
      <c r="B235" t="s">
        <v>57</v>
      </c>
      <c r="C235" t="s">
        <v>60</v>
      </c>
    </row>
    <row r="236" spans="1:3" x14ac:dyDescent="0.35">
      <c r="A236" t="s">
        <v>24</v>
      </c>
      <c r="B236" t="s">
        <v>57</v>
      </c>
      <c r="C236" t="s">
        <v>61</v>
      </c>
    </row>
    <row r="237" spans="1:3" x14ac:dyDescent="0.35">
      <c r="A237" t="s">
        <v>24</v>
      </c>
      <c r="B237" t="s">
        <v>57</v>
      </c>
      <c r="C237" t="s">
        <v>62</v>
      </c>
    </row>
    <row r="238" spans="1:3" x14ac:dyDescent="0.35">
      <c r="A238" t="s">
        <v>24</v>
      </c>
      <c r="B238" t="s">
        <v>63</v>
      </c>
      <c r="C238" t="s">
        <v>64</v>
      </c>
    </row>
    <row r="239" spans="1:3" x14ac:dyDescent="0.35">
      <c r="A239" t="s">
        <v>24</v>
      </c>
      <c r="B239" t="s">
        <v>65</v>
      </c>
      <c r="C239" t="s">
        <v>66</v>
      </c>
    </row>
    <row r="240" spans="1:3" x14ac:dyDescent="0.35">
      <c r="A240" t="s">
        <v>24</v>
      </c>
      <c r="B240" t="s">
        <v>65</v>
      </c>
      <c r="C240" t="s">
        <v>67</v>
      </c>
    </row>
    <row r="241" spans="1:3" x14ac:dyDescent="0.35">
      <c r="A241" t="s">
        <v>24</v>
      </c>
      <c r="B241" t="s">
        <v>68</v>
      </c>
      <c r="C241" t="s">
        <v>52</v>
      </c>
    </row>
    <row r="242" spans="1:3" x14ac:dyDescent="0.35">
      <c r="A242" t="s">
        <v>24</v>
      </c>
      <c r="B242" t="s">
        <v>69</v>
      </c>
      <c r="C242" t="s">
        <v>70</v>
      </c>
    </row>
    <row r="243" spans="1:3" x14ac:dyDescent="0.35">
      <c r="A243" t="s">
        <v>24</v>
      </c>
      <c r="B243" t="s">
        <v>69</v>
      </c>
      <c r="C243" t="s">
        <v>71</v>
      </c>
    </row>
    <row r="244" spans="1:3" x14ac:dyDescent="0.35">
      <c r="A244" t="s">
        <v>24</v>
      </c>
      <c r="B244" t="s">
        <v>72</v>
      </c>
      <c r="C244" t="s">
        <v>73</v>
      </c>
    </row>
    <row r="245" spans="1:3" x14ac:dyDescent="0.35">
      <c r="A245" t="s">
        <v>24</v>
      </c>
      <c r="B245" t="s">
        <v>72</v>
      </c>
      <c r="C245" t="s">
        <v>74</v>
      </c>
    </row>
    <row r="246" spans="1:3" x14ac:dyDescent="0.35">
      <c r="A246" t="s">
        <v>24</v>
      </c>
      <c r="B246" t="s">
        <v>72</v>
      </c>
      <c r="C246" t="s">
        <v>75</v>
      </c>
    </row>
    <row r="247" spans="1:3" x14ac:dyDescent="0.35">
      <c r="A247" t="s">
        <v>24</v>
      </c>
      <c r="B247" t="s">
        <v>72</v>
      </c>
      <c r="C247" t="s">
        <v>76</v>
      </c>
    </row>
    <row r="248" spans="1:3" x14ac:dyDescent="0.35">
      <c r="A248" t="s">
        <v>24</v>
      </c>
      <c r="B248" t="s">
        <v>77</v>
      </c>
      <c r="C248" t="s">
        <v>78</v>
      </c>
    </row>
    <row r="249" spans="1:3" x14ac:dyDescent="0.35">
      <c r="A249" t="s">
        <v>24</v>
      </c>
      <c r="B249" t="s">
        <v>77</v>
      </c>
      <c r="C249" t="s">
        <v>79</v>
      </c>
    </row>
    <row r="250" spans="1:3" x14ac:dyDescent="0.35">
      <c r="A250" t="s">
        <v>24</v>
      </c>
      <c r="B250" t="s">
        <v>77</v>
      </c>
      <c r="C250" t="s">
        <v>80</v>
      </c>
    </row>
    <row r="251" spans="1:3" x14ac:dyDescent="0.35">
      <c r="A251" t="s">
        <v>24</v>
      </c>
      <c r="B251" t="s">
        <v>77</v>
      </c>
      <c r="C251" t="s">
        <v>81</v>
      </c>
    </row>
    <row r="252" spans="1:3" x14ac:dyDescent="0.35">
      <c r="A252" t="s">
        <v>24</v>
      </c>
      <c r="B252" t="s">
        <v>82</v>
      </c>
      <c r="C252" t="s">
        <v>52</v>
      </c>
    </row>
    <row r="253" spans="1:3" x14ac:dyDescent="0.35">
      <c r="A253" t="s">
        <v>24</v>
      </c>
      <c r="B253" t="s">
        <v>83</v>
      </c>
      <c r="C253" t="s">
        <v>84</v>
      </c>
    </row>
    <row r="254" spans="1:3" x14ac:dyDescent="0.35">
      <c r="A254" t="s">
        <v>24</v>
      </c>
      <c r="B254" t="s">
        <v>83</v>
      </c>
      <c r="C254" t="s">
        <v>85</v>
      </c>
    </row>
    <row r="255" spans="1:3" x14ac:dyDescent="0.35">
      <c r="A255" t="s">
        <v>142</v>
      </c>
      <c r="B255" t="s">
        <v>143</v>
      </c>
      <c r="C255" t="s">
        <v>144</v>
      </c>
    </row>
    <row r="256" spans="1:3" x14ac:dyDescent="0.35">
      <c r="A256" t="s">
        <v>142</v>
      </c>
      <c r="B256" t="s">
        <v>143</v>
      </c>
      <c r="C256" t="s">
        <v>145</v>
      </c>
    </row>
    <row r="257" spans="1:3" x14ac:dyDescent="0.35">
      <c r="A257" t="s">
        <v>142</v>
      </c>
      <c r="B257" t="s">
        <v>143</v>
      </c>
      <c r="C257" t="s">
        <v>146</v>
      </c>
    </row>
    <row r="258" spans="1:3" x14ac:dyDescent="0.35">
      <c r="A258" t="s">
        <v>142</v>
      </c>
      <c r="B258" t="s">
        <v>143</v>
      </c>
      <c r="C258" t="s">
        <v>147</v>
      </c>
    </row>
    <row r="259" spans="1:3" x14ac:dyDescent="0.35">
      <c r="A259" t="s">
        <v>142</v>
      </c>
      <c r="B259" t="s">
        <v>148</v>
      </c>
      <c r="C259" t="s">
        <v>149</v>
      </c>
    </row>
    <row r="260" spans="1:3" x14ac:dyDescent="0.35">
      <c r="A260" t="s">
        <v>142</v>
      </c>
      <c r="B260" t="s">
        <v>148</v>
      </c>
      <c r="C260" t="s">
        <v>150</v>
      </c>
    </row>
    <row r="261" spans="1:3" x14ac:dyDescent="0.35">
      <c r="A261" t="s">
        <v>142</v>
      </c>
      <c r="B261" t="s">
        <v>148</v>
      </c>
      <c r="C261" t="s">
        <v>151</v>
      </c>
    </row>
    <row r="262" spans="1:3" x14ac:dyDescent="0.35">
      <c r="A262" t="s">
        <v>142</v>
      </c>
      <c r="B262" t="s">
        <v>148</v>
      </c>
      <c r="C262" t="s">
        <v>152</v>
      </c>
    </row>
    <row r="263" spans="1:3" x14ac:dyDescent="0.35">
      <c r="A263" t="s">
        <v>142</v>
      </c>
      <c r="B263" t="s">
        <v>148</v>
      </c>
      <c r="C263" t="s">
        <v>153</v>
      </c>
    </row>
    <row r="264" spans="1:3" x14ac:dyDescent="0.35">
      <c r="A264" t="s">
        <v>142</v>
      </c>
      <c r="B264" t="s">
        <v>154</v>
      </c>
      <c r="C264" t="s">
        <v>155</v>
      </c>
    </row>
    <row r="265" spans="1:3" x14ac:dyDescent="0.35">
      <c r="A265" t="s">
        <v>142</v>
      </c>
      <c r="B265" t="s">
        <v>154</v>
      </c>
      <c r="C265" t="s">
        <v>156</v>
      </c>
    </row>
    <row r="266" spans="1:3" x14ac:dyDescent="0.35">
      <c r="A266" t="s">
        <v>142</v>
      </c>
      <c r="B266" t="s">
        <v>157</v>
      </c>
      <c r="C266" t="s">
        <v>158</v>
      </c>
    </row>
    <row r="267" spans="1:3" x14ac:dyDescent="0.35">
      <c r="A267" t="s">
        <v>142</v>
      </c>
      <c r="B267" t="s">
        <v>157</v>
      </c>
      <c r="C267" t="s">
        <v>159</v>
      </c>
    </row>
    <row r="268" spans="1:3" x14ac:dyDescent="0.35">
      <c r="A268" t="s">
        <v>142</v>
      </c>
      <c r="B268" t="s">
        <v>157</v>
      </c>
      <c r="C268" t="s">
        <v>160</v>
      </c>
    </row>
    <row r="269" spans="1:3" x14ac:dyDescent="0.35">
      <c r="A269" t="s">
        <v>161</v>
      </c>
      <c r="B269" t="s">
        <v>162</v>
      </c>
      <c r="C269" t="s">
        <v>52</v>
      </c>
    </row>
    <row r="270" spans="1:3" x14ac:dyDescent="0.35">
      <c r="A270" t="s">
        <v>161</v>
      </c>
      <c r="B270" t="s">
        <v>163</v>
      </c>
      <c r="C270" t="s">
        <v>52</v>
      </c>
    </row>
    <row r="271" spans="1:3" x14ac:dyDescent="0.35">
      <c r="A271" t="s">
        <v>161</v>
      </c>
      <c r="B271" t="s">
        <v>164</v>
      </c>
      <c r="C271" t="s">
        <v>52</v>
      </c>
    </row>
    <row r="272" spans="1:3" x14ac:dyDescent="0.35">
      <c r="A272" t="s">
        <v>161</v>
      </c>
      <c r="B272" t="s">
        <v>165</v>
      </c>
      <c r="C272" t="s">
        <v>52</v>
      </c>
    </row>
    <row r="273" spans="1:3" x14ac:dyDescent="0.35">
      <c r="A273" t="s">
        <v>161</v>
      </c>
      <c r="B273" t="s">
        <v>166</v>
      </c>
      <c r="C273" t="s">
        <v>52</v>
      </c>
    </row>
    <row r="274" spans="1:3" x14ac:dyDescent="0.35">
      <c r="A274" t="s">
        <v>167</v>
      </c>
      <c r="B274" t="s">
        <v>168</v>
      </c>
      <c r="C274" t="s">
        <v>52</v>
      </c>
    </row>
    <row r="275" spans="1:3" x14ac:dyDescent="0.35">
      <c r="A275" t="s">
        <v>167</v>
      </c>
      <c r="B275" t="s">
        <v>169</v>
      </c>
      <c r="C275" t="s">
        <v>52</v>
      </c>
    </row>
    <row r="276" spans="1:3" x14ac:dyDescent="0.35">
      <c r="A276" t="s">
        <v>167</v>
      </c>
      <c r="B276" t="s">
        <v>170</v>
      </c>
      <c r="C276" t="s">
        <v>52</v>
      </c>
    </row>
    <row r="277" spans="1:3" x14ac:dyDescent="0.35">
      <c r="A277" t="s">
        <v>167</v>
      </c>
      <c r="B277" t="s">
        <v>173</v>
      </c>
      <c r="C277" t="s">
        <v>52</v>
      </c>
    </row>
    <row r="278" spans="1:3" x14ac:dyDescent="0.35">
      <c r="A278" t="s">
        <v>167</v>
      </c>
      <c r="B278" t="s">
        <v>174</v>
      </c>
      <c r="C278" t="s">
        <v>52</v>
      </c>
    </row>
    <row r="279" spans="1:3" x14ac:dyDescent="0.35">
      <c r="A279" t="s">
        <v>167</v>
      </c>
      <c r="B279" t="s">
        <v>175</v>
      </c>
      <c r="C279" t="s">
        <v>52</v>
      </c>
    </row>
    <row r="280" spans="1:3" x14ac:dyDescent="0.35">
      <c r="A280" t="s">
        <v>167</v>
      </c>
      <c r="B280" t="s">
        <v>176</v>
      </c>
      <c r="C280" t="s">
        <v>52</v>
      </c>
    </row>
    <row r="281" spans="1:3" x14ac:dyDescent="0.35">
      <c r="A281" t="s">
        <v>167</v>
      </c>
      <c r="B281" t="s">
        <v>177</v>
      </c>
      <c r="C281" t="s">
        <v>178</v>
      </c>
    </row>
    <row r="282" spans="1:3" x14ac:dyDescent="0.35">
      <c r="A282" t="s">
        <v>167</v>
      </c>
      <c r="B282" t="s">
        <v>177</v>
      </c>
      <c r="C282" t="s">
        <v>179</v>
      </c>
    </row>
    <row r="283" spans="1:3" x14ac:dyDescent="0.35">
      <c r="A283" t="s">
        <v>167</v>
      </c>
      <c r="B283" t="s">
        <v>177</v>
      </c>
      <c r="C283" t="s">
        <v>180</v>
      </c>
    </row>
    <row r="284" spans="1:3" x14ac:dyDescent="0.35">
      <c r="A284" t="s">
        <v>167</v>
      </c>
      <c r="B284" t="s">
        <v>181</v>
      </c>
      <c r="C284" t="s">
        <v>52</v>
      </c>
    </row>
    <row r="285" spans="1:3" x14ac:dyDescent="0.35">
      <c r="A285" t="s">
        <v>167</v>
      </c>
      <c r="B285" t="s">
        <v>182</v>
      </c>
      <c r="C285" t="s">
        <v>52</v>
      </c>
    </row>
    <row r="286" spans="1:3" x14ac:dyDescent="0.35">
      <c r="A286" t="s">
        <v>167</v>
      </c>
      <c r="B286" t="s">
        <v>183</v>
      </c>
      <c r="C286" t="s">
        <v>52</v>
      </c>
    </row>
    <row r="287" spans="1:3" x14ac:dyDescent="0.35">
      <c r="A287" t="s">
        <v>167</v>
      </c>
      <c r="B287" t="s">
        <v>184</v>
      </c>
      <c r="C287" t="s">
        <v>52</v>
      </c>
    </row>
    <row r="288" spans="1:3" x14ac:dyDescent="0.35">
      <c r="A288" t="s">
        <v>167</v>
      </c>
      <c r="B288" t="s">
        <v>185</v>
      </c>
      <c r="C288" t="s">
        <v>52</v>
      </c>
    </row>
    <row r="289" spans="1:3" x14ac:dyDescent="0.35">
      <c r="A289" t="s">
        <v>167</v>
      </c>
      <c r="B289" t="s">
        <v>186</v>
      </c>
      <c r="C289" t="s">
        <v>52</v>
      </c>
    </row>
    <row r="290" spans="1:3" x14ac:dyDescent="0.35">
      <c r="A290" t="s">
        <v>167</v>
      </c>
      <c r="B290" t="s">
        <v>187</v>
      </c>
      <c r="C290" t="s">
        <v>52</v>
      </c>
    </row>
    <row r="291" spans="1:3" x14ac:dyDescent="0.35">
      <c r="A291" t="s">
        <v>167</v>
      </c>
      <c r="B291" t="s">
        <v>188</v>
      </c>
      <c r="C291" t="s">
        <v>52</v>
      </c>
    </row>
    <row r="292" spans="1:3" x14ac:dyDescent="0.35">
      <c r="A292" t="s">
        <v>167</v>
      </c>
      <c r="B292" t="s">
        <v>189</v>
      </c>
      <c r="C292" t="s">
        <v>190</v>
      </c>
    </row>
    <row r="293" spans="1:3" x14ac:dyDescent="0.35">
      <c r="A293" t="s">
        <v>167</v>
      </c>
      <c r="B293" t="s">
        <v>189</v>
      </c>
      <c r="C293" t="s">
        <v>191</v>
      </c>
    </row>
    <row r="294" spans="1:3" x14ac:dyDescent="0.35">
      <c r="A294" t="s">
        <v>167</v>
      </c>
      <c r="B294" t="s">
        <v>189</v>
      </c>
      <c r="C294" t="s">
        <v>192</v>
      </c>
    </row>
    <row r="295" spans="1:3" x14ac:dyDescent="0.35">
      <c r="A295" t="s">
        <v>167</v>
      </c>
      <c r="B295" t="s">
        <v>189</v>
      </c>
      <c r="C295" t="s">
        <v>193</v>
      </c>
    </row>
    <row r="296" spans="1:3" x14ac:dyDescent="0.35">
      <c r="A296" t="s">
        <v>252</v>
      </c>
      <c r="B296" t="s">
        <v>253</v>
      </c>
      <c r="C296" t="s">
        <v>52</v>
      </c>
    </row>
    <row r="297" spans="1:3" x14ac:dyDescent="0.35">
      <c r="A297" t="s">
        <v>252</v>
      </c>
      <c r="B297" t="s">
        <v>254</v>
      </c>
      <c r="C297" t="s">
        <v>255</v>
      </c>
    </row>
    <row r="298" spans="1:3" x14ac:dyDescent="0.35">
      <c r="A298" t="s">
        <v>252</v>
      </c>
      <c r="B298" t="s">
        <v>254</v>
      </c>
      <c r="C298" t="s">
        <v>256</v>
      </c>
    </row>
    <row r="299" spans="1:3" x14ac:dyDescent="0.35">
      <c r="A299" t="s">
        <v>252</v>
      </c>
      <c r="B299" t="s">
        <v>254</v>
      </c>
      <c r="C299" t="s">
        <v>257</v>
      </c>
    </row>
    <row r="300" spans="1:3" x14ac:dyDescent="0.35">
      <c r="A300" t="s">
        <v>252</v>
      </c>
      <c r="B300" t="s">
        <v>254</v>
      </c>
      <c r="C300" t="s">
        <v>258</v>
      </c>
    </row>
    <row r="301" spans="1:3" x14ac:dyDescent="0.35">
      <c r="A301" t="s">
        <v>252</v>
      </c>
      <c r="B301" t="s">
        <v>254</v>
      </c>
      <c r="C301" t="s">
        <v>259</v>
      </c>
    </row>
    <row r="302" spans="1:3" x14ac:dyDescent="0.35">
      <c r="A302" t="s">
        <v>252</v>
      </c>
      <c r="B302" t="s">
        <v>260</v>
      </c>
      <c r="C302" t="s">
        <v>52</v>
      </c>
    </row>
    <row r="303" spans="1:3" x14ac:dyDescent="0.35">
      <c r="A303" t="s">
        <v>252</v>
      </c>
      <c r="B303" t="s">
        <v>261</v>
      </c>
      <c r="C303" t="s">
        <v>52</v>
      </c>
    </row>
    <row r="304" spans="1:3" x14ac:dyDescent="0.35">
      <c r="A304" t="s">
        <v>252</v>
      </c>
      <c r="B304" t="s">
        <v>262</v>
      </c>
      <c r="C304" t="s">
        <v>52</v>
      </c>
    </row>
    <row r="305" spans="1:3" x14ac:dyDescent="0.35">
      <c r="A305" t="s">
        <v>252</v>
      </c>
      <c r="B305" t="s">
        <v>263</v>
      </c>
      <c r="C305" t="s">
        <v>52</v>
      </c>
    </row>
    <row r="306" spans="1:3" x14ac:dyDescent="0.35">
      <c r="A306" t="s">
        <v>252</v>
      </c>
      <c r="B306" t="s">
        <v>264</v>
      </c>
      <c r="C306" t="s">
        <v>52</v>
      </c>
    </row>
    <row r="307" spans="1:3" x14ac:dyDescent="0.35">
      <c r="A307" t="s">
        <v>252</v>
      </c>
      <c r="B307" t="s">
        <v>265</v>
      </c>
      <c r="C307" t="s">
        <v>266</v>
      </c>
    </row>
    <row r="308" spans="1:3" x14ac:dyDescent="0.35">
      <c r="A308" t="s">
        <v>252</v>
      </c>
      <c r="B308" t="s">
        <v>265</v>
      </c>
      <c r="C308" t="s">
        <v>267</v>
      </c>
    </row>
    <row r="309" spans="1:3" x14ac:dyDescent="0.35">
      <c r="A309" t="s">
        <v>252</v>
      </c>
      <c r="B309" t="s">
        <v>265</v>
      </c>
      <c r="C309" t="s">
        <v>268</v>
      </c>
    </row>
    <row r="310" spans="1:3" x14ac:dyDescent="0.35">
      <c r="A310" t="s">
        <v>269</v>
      </c>
      <c r="B310" t="s">
        <v>270</v>
      </c>
      <c r="C310" t="s">
        <v>52</v>
      </c>
    </row>
    <row r="311" spans="1:3" x14ac:dyDescent="0.35">
      <c r="A311" t="s">
        <v>269</v>
      </c>
      <c r="B311" t="s">
        <v>271</v>
      </c>
      <c r="C311" t="s">
        <v>52</v>
      </c>
    </row>
    <row r="312" spans="1:3" x14ac:dyDescent="0.35">
      <c r="A312" t="s">
        <v>269</v>
      </c>
      <c r="B312" t="s">
        <v>272</v>
      </c>
      <c r="C312" t="s">
        <v>52</v>
      </c>
    </row>
    <row r="313" spans="1:3" x14ac:dyDescent="0.35">
      <c r="A313" t="s">
        <v>269</v>
      </c>
      <c r="B313" t="s">
        <v>273</v>
      </c>
      <c r="C313" t="s">
        <v>273</v>
      </c>
    </row>
    <row r="314" spans="1:3" x14ac:dyDescent="0.35">
      <c r="A314" t="s">
        <v>269</v>
      </c>
      <c r="B314" t="s">
        <v>274</v>
      </c>
      <c r="C314" t="s">
        <v>52</v>
      </c>
    </row>
    <row r="315" spans="1:3" x14ac:dyDescent="0.35">
      <c r="A315" t="s">
        <v>269</v>
      </c>
      <c r="B315" t="s">
        <v>275</v>
      </c>
      <c r="C315" t="s">
        <v>52</v>
      </c>
    </row>
    <row r="316" spans="1:3" x14ac:dyDescent="0.35">
      <c r="A316" t="s">
        <v>269</v>
      </c>
      <c r="B316" t="s">
        <v>276</v>
      </c>
      <c r="C316" t="s">
        <v>52</v>
      </c>
    </row>
    <row r="317" spans="1:3" x14ac:dyDescent="0.35">
      <c r="A317" t="s">
        <v>269</v>
      </c>
      <c r="B317" t="s">
        <v>277</v>
      </c>
      <c r="C317" t="s">
        <v>52</v>
      </c>
    </row>
    <row r="318" spans="1:3" x14ac:dyDescent="0.35">
      <c r="A318" t="s">
        <v>269</v>
      </c>
      <c r="B318" t="s">
        <v>278</v>
      </c>
      <c r="C318" t="s">
        <v>52</v>
      </c>
    </row>
    <row r="319" spans="1:3" x14ac:dyDescent="0.35">
      <c r="A319" t="s">
        <v>269</v>
      </c>
      <c r="B319" t="s">
        <v>279</v>
      </c>
      <c r="C319" t="s">
        <v>52</v>
      </c>
    </row>
    <row r="320" spans="1:3" x14ac:dyDescent="0.35">
      <c r="A320" t="s">
        <v>269</v>
      </c>
      <c r="B320" t="s">
        <v>280</v>
      </c>
      <c r="C320" t="s">
        <v>52</v>
      </c>
    </row>
    <row r="321" spans="1:3" x14ac:dyDescent="0.35">
      <c r="A321" t="s">
        <v>269</v>
      </c>
      <c r="B321" t="s">
        <v>281</v>
      </c>
      <c r="C321" t="s">
        <v>52</v>
      </c>
    </row>
    <row r="322" spans="1:3" x14ac:dyDescent="0.35">
      <c r="A322" t="s">
        <v>269</v>
      </c>
      <c r="B322" t="s">
        <v>282</v>
      </c>
      <c r="C322" t="s">
        <v>52</v>
      </c>
    </row>
    <row r="323" spans="1:3" x14ac:dyDescent="0.35">
      <c r="A323" t="s">
        <v>360</v>
      </c>
      <c r="B323" t="s">
        <v>361</v>
      </c>
      <c r="C323" t="s">
        <v>52</v>
      </c>
    </row>
    <row r="324" spans="1:3" x14ac:dyDescent="0.35">
      <c r="A324" t="s">
        <v>360</v>
      </c>
      <c r="B324" t="s">
        <v>362</v>
      </c>
      <c r="C324" t="s">
        <v>52</v>
      </c>
    </row>
    <row r="325" spans="1:3" x14ac:dyDescent="0.35">
      <c r="A325" t="s">
        <v>363</v>
      </c>
      <c r="B325" t="s">
        <v>301</v>
      </c>
      <c r="C325" t="s">
        <v>364</v>
      </c>
    </row>
    <row r="326" spans="1:3" x14ac:dyDescent="0.35">
      <c r="A326" t="s">
        <v>363</v>
      </c>
      <c r="B326" t="s">
        <v>301</v>
      </c>
      <c r="C326" t="s">
        <v>365</v>
      </c>
    </row>
    <row r="327" spans="1:3" x14ac:dyDescent="0.35">
      <c r="A327" t="s">
        <v>363</v>
      </c>
      <c r="B327" t="s">
        <v>301</v>
      </c>
      <c r="C327" t="s">
        <v>366</v>
      </c>
    </row>
    <row r="328" spans="1:3" x14ac:dyDescent="0.35">
      <c r="A328" t="s">
        <v>363</v>
      </c>
      <c r="B328" t="s">
        <v>301</v>
      </c>
      <c r="C328" t="s">
        <v>367</v>
      </c>
    </row>
    <row r="329" spans="1:3" x14ac:dyDescent="0.35">
      <c r="A329" t="s">
        <v>363</v>
      </c>
      <c r="B329" t="s">
        <v>301</v>
      </c>
      <c r="C329" t="s">
        <v>368</v>
      </c>
    </row>
    <row r="330" spans="1:3" x14ac:dyDescent="0.35">
      <c r="A330" t="s">
        <v>363</v>
      </c>
      <c r="B330" t="s">
        <v>369</v>
      </c>
      <c r="C330" t="s">
        <v>370</v>
      </c>
    </row>
    <row r="331" spans="1:3" x14ac:dyDescent="0.35">
      <c r="A331" t="s">
        <v>363</v>
      </c>
      <c r="B331" t="s">
        <v>369</v>
      </c>
      <c r="C331" t="s">
        <v>371</v>
      </c>
    </row>
    <row r="332" spans="1:3" x14ac:dyDescent="0.35">
      <c r="A332" t="s">
        <v>363</v>
      </c>
      <c r="B332" t="s">
        <v>369</v>
      </c>
      <c r="C332" t="s">
        <v>372</v>
      </c>
    </row>
    <row r="333" spans="1:3" x14ac:dyDescent="0.35">
      <c r="A333" t="s">
        <v>363</v>
      </c>
      <c r="B333" t="s">
        <v>369</v>
      </c>
      <c r="C333" t="s">
        <v>373</v>
      </c>
    </row>
    <row r="334" spans="1:3" x14ac:dyDescent="0.35">
      <c r="A334" t="s">
        <v>363</v>
      </c>
      <c r="B334" t="s">
        <v>369</v>
      </c>
      <c r="C334" t="s">
        <v>374</v>
      </c>
    </row>
    <row r="335" spans="1:3" x14ac:dyDescent="0.35">
      <c r="A335" t="s">
        <v>363</v>
      </c>
      <c r="B335" t="s">
        <v>375</v>
      </c>
      <c r="C335" t="s">
        <v>376</v>
      </c>
    </row>
    <row r="336" spans="1:3" x14ac:dyDescent="0.35">
      <c r="A336" t="s">
        <v>363</v>
      </c>
      <c r="B336" t="s">
        <v>375</v>
      </c>
      <c r="C336" t="s">
        <v>377</v>
      </c>
    </row>
    <row r="337" spans="1:3" x14ac:dyDescent="0.35">
      <c r="A337" t="s">
        <v>378</v>
      </c>
      <c r="B337" t="s">
        <v>379</v>
      </c>
      <c r="C337" t="s">
        <v>380</v>
      </c>
    </row>
    <row r="338" spans="1:3" x14ac:dyDescent="0.35">
      <c r="A338" t="s">
        <v>378</v>
      </c>
      <c r="B338" t="s">
        <v>379</v>
      </c>
      <c r="C338" t="s">
        <v>381</v>
      </c>
    </row>
    <row r="339" spans="1:3" x14ac:dyDescent="0.35">
      <c r="A339" t="s">
        <v>378</v>
      </c>
      <c r="B339" t="s">
        <v>379</v>
      </c>
      <c r="C339" t="s">
        <v>382</v>
      </c>
    </row>
    <row r="340" spans="1:3" x14ac:dyDescent="0.35">
      <c r="A340" t="s">
        <v>378</v>
      </c>
      <c r="B340" t="s">
        <v>379</v>
      </c>
      <c r="C340" t="s">
        <v>383</v>
      </c>
    </row>
    <row r="341" spans="1:3" x14ac:dyDescent="0.35">
      <c r="A341" t="s">
        <v>378</v>
      </c>
      <c r="B341" t="s">
        <v>379</v>
      </c>
      <c r="C341" t="s">
        <v>384</v>
      </c>
    </row>
    <row r="342" spans="1:3" x14ac:dyDescent="0.35">
      <c r="A342" t="s">
        <v>378</v>
      </c>
      <c r="B342" t="s">
        <v>379</v>
      </c>
      <c r="C342" t="s">
        <v>385</v>
      </c>
    </row>
    <row r="343" spans="1:3" x14ac:dyDescent="0.35">
      <c r="A343" t="s">
        <v>378</v>
      </c>
      <c r="B343" t="s">
        <v>386</v>
      </c>
      <c r="C343" t="s">
        <v>387</v>
      </c>
    </row>
    <row r="344" spans="1:3" x14ac:dyDescent="0.35">
      <c r="A344" t="s">
        <v>378</v>
      </c>
      <c r="B344" t="s">
        <v>386</v>
      </c>
      <c r="C344" t="s">
        <v>388</v>
      </c>
    </row>
    <row r="345" spans="1:3" x14ac:dyDescent="0.35">
      <c r="A345" t="s">
        <v>378</v>
      </c>
      <c r="B345" t="s">
        <v>386</v>
      </c>
      <c r="C345" t="s">
        <v>389</v>
      </c>
    </row>
    <row r="346" spans="1:3" x14ac:dyDescent="0.35">
      <c r="A346" t="s">
        <v>378</v>
      </c>
      <c r="B346" t="s">
        <v>386</v>
      </c>
      <c r="C346" t="s">
        <v>390</v>
      </c>
    </row>
    <row r="347" spans="1:3" x14ac:dyDescent="0.35">
      <c r="A347" t="s">
        <v>378</v>
      </c>
      <c r="B347" t="s">
        <v>386</v>
      </c>
      <c r="C347" t="s">
        <v>391</v>
      </c>
    </row>
    <row r="348" spans="1:3" x14ac:dyDescent="0.35">
      <c r="A348" t="s">
        <v>378</v>
      </c>
      <c r="B348" t="s">
        <v>386</v>
      </c>
      <c r="C348" t="s">
        <v>392</v>
      </c>
    </row>
    <row r="349" spans="1:3" x14ac:dyDescent="0.35">
      <c r="A349" t="s">
        <v>378</v>
      </c>
      <c r="B349" t="s">
        <v>386</v>
      </c>
      <c r="C349" t="s">
        <v>393</v>
      </c>
    </row>
    <row r="350" spans="1:3" x14ac:dyDescent="0.35">
      <c r="A350" t="s">
        <v>378</v>
      </c>
      <c r="B350" t="s">
        <v>386</v>
      </c>
      <c r="C350" t="s">
        <v>394</v>
      </c>
    </row>
    <row r="351" spans="1:3" x14ac:dyDescent="0.35">
      <c r="A351" t="s">
        <v>378</v>
      </c>
      <c r="B351" t="s">
        <v>395</v>
      </c>
      <c r="C351" t="s">
        <v>396</v>
      </c>
    </row>
    <row r="352" spans="1:3" x14ac:dyDescent="0.35">
      <c r="A352" t="s">
        <v>378</v>
      </c>
      <c r="B352" t="s">
        <v>395</v>
      </c>
      <c r="C352" t="s">
        <v>397</v>
      </c>
    </row>
    <row r="353" spans="1:3" x14ac:dyDescent="0.35">
      <c r="A353" t="s">
        <v>378</v>
      </c>
      <c r="B353" t="s">
        <v>395</v>
      </c>
      <c r="C353" t="s">
        <v>398</v>
      </c>
    </row>
    <row r="354" spans="1:3" x14ac:dyDescent="0.35">
      <c r="A354" t="s">
        <v>378</v>
      </c>
      <c r="B354" t="s">
        <v>395</v>
      </c>
      <c r="C354" t="s">
        <v>399</v>
      </c>
    </row>
    <row r="355" spans="1:3" x14ac:dyDescent="0.35">
      <c r="A355" t="s">
        <v>378</v>
      </c>
      <c r="B355" t="s">
        <v>395</v>
      </c>
      <c r="C355" t="s">
        <v>400</v>
      </c>
    </row>
    <row r="356" spans="1:3" x14ac:dyDescent="0.35">
      <c r="A356" t="s">
        <v>378</v>
      </c>
      <c r="B356" t="s">
        <v>395</v>
      </c>
      <c r="C356" t="s">
        <v>401</v>
      </c>
    </row>
    <row r="357" spans="1:3" x14ac:dyDescent="0.35">
      <c r="A357" t="s">
        <v>378</v>
      </c>
      <c r="B357" t="s">
        <v>402</v>
      </c>
      <c r="C357" t="s">
        <v>52</v>
      </c>
    </row>
    <row r="358" spans="1:3" x14ac:dyDescent="0.35">
      <c r="A358" t="s">
        <v>378</v>
      </c>
      <c r="B358" t="s">
        <v>403</v>
      </c>
      <c r="C358" t="s">
        <v>52</v>
      </c>
    </row>
    <row r="359" spans="1:3" x14ac:dyDescent="0.35">
      <c r="A359" t="s">
        <v>378</v>
      </c>
      <c r="B359" t="s">
        <v>404</v>
      </c>
      <c r="C359" t="s">
        <v>52</v>
      </c>
    </row>
    <row r="360" spans="1:3" x14ac:dyDescent="0.35">
      <c r="A360" t="s">
        <v>378</v>
      </c>
      <c r="B360" t="s">
        <v>405</v>
      </c>
      <c r="C360" t="s">
        <v>52</v>
      </c>
    </row>
    <row r="361" spans="1:3" x14ac:dyDescent="0.35">
      <c r="A361" t="s">
        <v>406</v>
      </c>
      <c r="B361" t="s">
        <v>407</v>
      </c>
      <c r="C361" t="s">
        <v>407</v>
      </c>
    </row>
    <row r="362" spans="1:3" x14ac:dyDescent="0.35">
      <c r="A362" t="s">
        <v>406</v>
      </c>
      <c r="B362" t="s">
        <v>408</v>
      </c>
      <c r="C362" t="s">
        <v>409</v>
      </c>
    </row>
    <row r="363" spans="1:3" x14ac:dyDescent="0.35">
      <c r="A363" t="s">
        <v>406</v>
      </c>
      <c r="B363" t="s">
        <v>410</v>
      </c>
      <c r="C363" t="s">
        <v>411</v>
      </c>
    </row>
    <row r="364" spans="1:3" x14ac:dyDescent="0.35">
      <c r="A364" t="s">
        <v>406</v>
      </c>
      <c r="B364" t="s">
        <v>410</v>
      </c>
      <c r="C364" t="s">
        <v>412</v>
      </c>
    </row>
    <row r="365" spans="1:3" x14ac:dyDescent="0.35">
      <c r="A365" t="s">
        <v>406</v>
      </c>
      <c r="B365" t="s">
        <v>413</v>
      </c>
      <c r="C365" t="s">
        <v>414</v>
      </c>
    </row>
    <row r="366" spans="1:3" x14ac:dyDescent="0.35">
      <c r="A366" t="s">
        <v>406</v>
      </c>
      <c r="B366" t="s">
        <v>413</v>
      </c>
      <c r="C366" t="s">
        <v>415</v>
      </c>
    </row>
    <row r="367" spans="1:3" x14ac:dyDescent="0.35">
      <c r="A367" t="s">
        <v>463</v>
      </c>
      <c r="B367" t="s">
        <v>464</v>
      </c>
      <c r="C367" t="s">
        <v>52</v>
      </c>
    </row>
    <row r="368" spans="1:3" x14ac:dyDescent="0.35">
      <c r="A368" t="s">
        <v>463</v>
      </c>
      <c r="B368" t="s">
        <v>465</v>
      </c>
      <c r="C368" t="s">
        <v>52</v>
      </c>
    </row>
    <row r="369" spans="1:3" x14ac:dyDescent="0.35">
      <c r="A369" t="s">
        <v>466</v>
      </c>
      <c r="B369" t="s">
        <v>467</v>
      </c>
      <c r="C369" t="s">
        <v>52</v>
      </c>
    </row>
    <row r="370" spans="1:3" x14ac:dyDescent="0.35">
      <c r="A370" t="s">
        <v>466</v>
      </c>
      <c r="B370" t="s">
        <v>468</v>
      </c>
      <c r="C370" t="s">
        <v>52</v>
      </c>
    </row>
    <row r="371" spans="1:3" x14ac:dyDescent="0.35">
      <c r="A371" t="s">
        <v>466</v>
      </c>
      <c r="B371" t="s">
        <v>469</v>
      </c>
      <c r="C371" t="s">
        <v>470</v>
      </c>
    </row>
    <row r="372" spans="1:3" x14ac:dyDescent="0.35">
      <c r="A372" t="s">
        <v>466</v>
      </c>
      <c r="B372" t="s">
        <v>469</v>
      </c>
      <c r="C372" t="s">
        <v>471</v>
      </c>
    </row>
    <row r="373" spans="1:3" x14ac:dyDescent="0.35">
      <c r="A373" t="s">
        <v>466</v>
      </c>
      <c r="B373" t="s">
        <v>469</v>
      </c>
      <c r="C373" t="s">
        <v>472</v>
      </c>
    </row>
    <row r="374" spans="1:3" x14ac:dyDescent="0.35">
      <c r="A374" t="s">
        <v>466</v>
      </c>
      <c r="B374" t="s">
        <v>469</v>
      </c>
      <c r="C374" t="s">
        <v>473</v>
      </c>
    </row>
    <row r="375" spans="1:3" x14ac:dyDescent="0.35">
      <c r="A375" t="s">
        <v>466</v>
      </c>
      <c r="B375" t="s">
        <v>469</v>
      </c>
      <c r="C375" t="s">
        <v>474</v>
      </c>
    </row>
    <row r="376" spans="1:3" x14ac:dyDescent="0.35">
      <c r="A376" t="s">
        <v>466</v>
      </c>
      <c r="B376" t="s">
        <v>475</v>
      </c>
      <c r="C376" t="s">
        <v>476</v>
      </c>
    </row>
    <row r="377" spans="1:3" x14ac:dyDescent="0.35">
      <c r="A377" t="s">
        <v>466</v>
      </c>
      <c r="B377" t="s">
        <v>475</v>
      </c>
      <c r="C377" t="s">
        <v>477</v>
      </c>
    </row>
    <row r="378" spans="1:3" x14ac:dyDescent="0.35">
      <c r="A378" t="s">
        <v>466</v>
      </c>
      <c r="B378" t="s">
        <v>478</v>
      </c>
      <c r="C378" t="s">
        <v>479</v>
      </c>
    </row>
    <row r="379" spans="1:3" x14ac:dyDescent="0.35">
      <c r="A379" t="s">
        <v>466</v>
      </c>
      <c r="B379" t="s">
        <v>478</v>
      </c>
      <c r="C379" t="s">
        <v>480</v>
      </c>
    </row>
  </sheetData>
  <sheetProtection algorithmName="SHA-512" hashValue="BROdAYhBB8JOLmTx22D8DBXZ67ct2kSERAu356kvbxn2HQdWAC84JH+vaBkcbOqhTULWKoi0EB8YuPPK5Jp+Rg==" saltValue="2wxJ0kgKocAAdPt6RW2KrQ==" spinCount="100000" sheet="1" objects="1" scenarios="1" autoFilter="0"/>
  <autoFilter ref="A5:C208" xr:uid="{2AA83E51-4960-4141-8EA1-24707C8F17E1}"/>
  <mergeCells count="4">
    <mergeCell ref="A1:C1"/>
    <mergeCell ref="A2:C2"/>
    <mergeCell ref="A3:C3"/>
    <mergeCell ref="A4:C4"/>
  </mergeCells>
  <pageMargins left="0.23622047244094491" right="0.23622047244094491" top="0.74803149606299213" bottom="0.74803149606299213" header="0.31496062992125984" footer="0.31496062992125984"/>
  <pageSetup paperSize="9" scale="51" fitToHeight="100" orientation="portrait" r:id="rId1"/>
  <headerFooter>
    <oddFooter>&amp;L© 2024 | NSW Anti-slavery Commissioner&amp;C&amp;P of &amp;N&amp;RPrinted &amp;D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FEF36-688D-4C5F-BFE7-8C55C19F5C8B}">
  <sheetPr codeName="Sheet55">
    <tabColor theme="9" tint="0.59999389629810485"/>
  </sheetPr>
  <dimension ref="A1:AT54"/>
  <sheetViews>
    <sheetView zoomScale="70" zoomScaleNormal="70" zoomScaleSheetLayoutView="50" workbookViewId="0">
      <pane ySplit="14" topLeftCell="A15" activePane="bottomLeft" state="frozen"/>
      <selection sqref="A1:C1"/>
      <selection pane="bottomLef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513</v>
      </c>
      <c r="G1" s="224"/>
      <c r="H1" s="31"/>
      <c r="I1" s="225" t="str">
        <f>HYPERLINK("#'Inherent Risk Identification'!"&amp;"A"&amp;MATCH("Link to "&amp;F1,'Inherent Risk Identification'!A:A,0)*1, "Back to List")</f>
        <v>Back to List</v>
      </c>
      <c r="J1" s="227"/>
      <c r="K1" s="31"/>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Low</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Electrical, Mechanical and Elevators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Electrical Services</v>
      </c>
      <c r="C17" s="192"/>
      <c r="E17" s="36" t="s">
        <v>22</v>
      </c>
      <c r="F17" s="37">
        <v>0</v>
      </c>
      <c r="G17" s="9" t="str">
        <f>HYPERLINK("#U14", "Sources &gt;&gt;")</f>
        <v>Sources &gt;&gt;</v>
      </c>
      <c r="I17" s="35" t="s">
        <v>538</v>
      </c>
      <c r="J17" s="41" t="str">
        <f>IFERROR(VLOOKUP(I17,'ISO3166-1'!A:C,3,FALSE),"")</f>
        <v>Australia</v>
      </c>
      <c r="K17" s="34"/>
      <c r="L17" s="35"/>
      <c r="M17" s="35"/>
      <c r="N17" s="39"/>
      <c r="O17" s="96"/>
      <c r="Q17" s="176" t="s">
        <v>539</v>
      </c>
      <c r="R17" s="188" t="s">
        <v>540</v>
      </c>
      <c r="S17" s="176" t="s">
        <v>541</v>
      </c>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544</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546</v>
      </c>
      <c r="R22" s="188" t="s">
        <v>547</v>
      </c>
      <c r="S22" s="176" t="s">
        <v>548</v>
      </c>
      <c r="U22" s="176"/>
      <c r="V22" s="188"/>
      <c r="W22" s="176"/>
      <c r="Y22" s="176"/>
      <c r="Z22" s="176"/>
      <c r="AA22" s="176"/>
    </row>
    <row r="23" spans="1:27" ht="20.149999999999999" customHeight="1" x14ac:dyDescent="0.35">
      <c r="A23" s="70" t="s">
        <v>522</v>
      </c>
      <c r="B23" s="181" t="str">
        <f>IFERROR(VLOOKUP("A"&amp;$F$1*1&amp;"B1",'Level 4 Categories'!$A:$H,4,FALSE),"")</f>
        <v>Facilities and Buildings Management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Electrical, Mechanical and Elevators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Electrical Services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Electrical engineering services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Lighting system maintenance or repair service</v>
      </c>
      <c r="C27" s="180"/>
      <c r="D27" s="44"/>
      <c r="E27" s="206"/>
      <c r="F27" s="206"/>
      <c r="G27" s="206"/>
      <c r="H27" s="57"/>
      <c r="I27" s="35"/>
      <c r="J27" s="41" t="str">
        <f>IFERROR(VLOOKUP(I27,'ISO3166-1'!A:C,3,FALSE),"")</f>
        <v/>
      </c>
      <c r="K27" s="78"/>
      <c r="L27" s="35"/>
      <c r="M27" s="79"/>
      <c r="N27" s="39"/>
      <c r="O27" s="96"/>
      <c r="Q27" s="176" t="s">
        <v>550</v>
      </c>
      <c r="R27" s="188" t="s">
        <v>551</v>
      </c>
      <c r="S27" s="176" t="s">
        <v>552</v>
      </c>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Electrical inspection service</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Underground Electrical Services</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Power line inspection service</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1q9s4AMrIARqZoO0SEqB7UyQpBI57G5m1b/Oav2z8oEr4zdZUnhSvJrLucVfsTQoP6/td09YuqWPY5Fi5aLriA==" saltValue="kaNCrEaL679Mrs2+wYWB8g==" spinCount="100000" sheet="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729" priority="8" operator="containsText" text="⊟">
      <formula>NOT(ISERROR(SEARCH("⊟",A12)))</formula>
    </cfRule>
    <cfRule type="containsText" dxfId="728" priority="9" operator="containsText" text="⊞">
      <formula>NOT(ISERROR(SEARCH("⊞",A12)))</formula>
    </cfRule>
  </conditionalFormatting>
  <conditionalFormatting sqref="F2 G3">
    <cfRule type="cellIs" dxfId="727" priority="3" operator="equal">
      <formula>"Minor"</formula>
    </cfRule>
    <cfRule type="cellIs" dxfId="726" priority="4" operator="equal">
      <formula>"Low"</formula>
    </cfRule>
    <cfRule type="cellIs" dxfId="725" priority="5" operator="equal">
      <formula>"Moderate"</formula>
    </cfRule>
    <cfRule type="cellIs" dxfId="724" priority="6" operator="greaterThanOrEqual">
      <formula>"High"</formula>
    </cfRule>
  </conditionalFormatting>
  <conditionalFormatting sqref="F15">
    <cfRule type="expression" dxfId="723" priority="1">
      <formula>#REF!&lt;&gt;""</formula>
    </cfRule>
  </conditionalFormatting>
  <conditionalFormatting sqref="F16:F18">
    <cfRule type="expression" dxfId="722" priority="7">
      <formula>#REF!&lt;&gt;""</formula>
    </cfRule>
  </conditionalFormatting>
  <conditionalFormatting sqref="L17:M52">
    <cfRule type="cellIs" dxfId="721"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9D079E6C-460E-4C99-B30B-9CE5FB0EFF9C}">
      <formula1>OR(D16=0,D16=1)</formula1>
    </dataValidation>
    <dataValidation type="custom" allowBlank="1" showInputMessage="1" showErrorMessage="1" errorTitle="Enter 0 or 3" error="Enter 0 or 3" promptTitle="Enter 0 or 3" prompt="0 = no risk identified_x000a_3 = risk identified on the HRPL list" sqref="D19" xr:uid="{82EFF892-8E1F-494A-92BF-A4CE96BC2CAD}">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078D25F8-A2CC-4331-878E-66A001E2C757}">
      <formula1>OR(F15=0,F15=3)</formula1>
    </dataValidation>
  </dataValidations>
  <hyperlinks>
    <hyperlink ref="K15" r:id="rId1" display="HRPL: Data as of Sepetmeber 28, 2022 (Link)" xr:uid="{1B89FACB-2ADB-48E8-9B0F-BDCCAE3B4BEA}"/>
    <hyperlink ref="K15:M15" r:id="rId2" display="US Dept of Labour TVPRA List 2022 (Link)" xr:uid="{522AB587-9014-4A71-898C-8AE2EF558CB9}"/>
    <hyperlink ref="E17" location="'Supply Chain Model'!A1" display="Supply Chain Model" xr:uid="{185E2B0D-B693-4C23-95E3-9EE7D37AF5E4}"/>
    <hyperlink ref="E15" location="'Authoritative Determinations'!A1" display="Product (Authoritative Determinations)" xr:uid="{7CE15311-7F99-4C6B-B515-AE3D2F92786B}"/>
    <hyperlink ref="E16" location="'Vulnerable populations'!A1" display="Vulnerable population" xr:uid="{AC903661-F6CE-400E-BD64-43A0C706097F}"/>
    <hyperlink ref="E18" location="'Regulatory context'!A1" display="Regulatory context" xr:uid="{0A4998E9-FC76-45A2-A208-98683281B0E6}"/>
    <hyperlink ref="O15" r:id="rId3" xr:uid="{F06E28F6-D899-4792-85BB-DE061944E93B}"/>
    <hyperlink ref="N15" r:id="rId4" xr:uid="{D2D4F1E0-8BF8-45CD-96DF-3C00D3D585B8}"/>
    <hyperlink ref="R17" r:id="rId5" xr:uid="{2B89E9A8-74FA-40E5-BC0A-397C6DA82B9E}"/>
    <hyperlink ref="R22" r:id="rId6" xr:uid="{C540122D-D02C-4F0A-B6A3-EA25B561639F}"/>
    <hyperlink ref="R27" r:id="rId7" xr:uid="{86D9973C-2877-4506-8E9B-40CDFF02E9D8}"/>
  </hyperlinks>
  <pageMargins left="0.23622047244094491" right="0.23622047244094491" top="1.1811023622047245" bottom="0.19685039370078741" header="0.31496062992125984" footer="0.31496062992125984"/>
  <pageSetup paperSize="9" scale="42" fitToHeight="3" orientation="landscape" r:id="rId8"/>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EDD06-2040-48BB-9AC9-D05DD2BF25FE}">
  <sheetPr codeName="Sheet56">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553</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Electrical, Mechanical and Elevators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Generators</v>
      </c>
      <c r="C17" s="192"/>
      <c r="E17" s="36" t="s">
        <v>22</v>
      </c>
      <c r="F17" s="37">
        <v>1</v>
      </c>
      <c r="G17" s="9" t="str">
        <f>HYPERLINK("#U14", "Sources &gt;&gt;")</f>
        <v>Sources &gt;&gt;</v>
      </c>
      <c r="I17" s="35" t="s">
        <v>538</v>
      </c>
      <c r="J17" s="41" t="str">
        <f>IFERROR(VLOOKUP(I17,'ISO3166-1'!A:C,3,FALSE),"")</f>
        <v>Australia</v>
      </c>
      <c r="K17" s="34"/>
      <c r="L17" s="35"/>
      <c r="M17" s="35"/>
      <c r="N17" s="39"/>
      <c r="O17" s="96"/>
      <c r="Q17" s="176" t="s">
        <v>554</v>
      </c>
      <c r="R17" s="188" t="s">
        <v>555</v>
      </c>
      <c r="S17" s="176" t="s">
        <v>556</v>
      </c>
      <c r="U17" s="176" t="s">
        <v>557</v>
      </c>
      <c r="V17" s="188" t="s">
        <v>558</v>
      </c>
      <c r="W17" s="176" t="s">
        <v>559</v>
      </c>
      <c r="Y17" s="176" t="s">
        <v>560</v>
      </c>
      <c r="Z17" s="188" t="s">
        <v>561</v>
      </c>
      <c r="AA17" s="176" t="s">
        <v>562</v>
      </c>
    </row>
    <row r="18" spans="1:27" ht="20.149999999999999" customHeight="1" x14ac:dyDescent="0.35">
      <c r="A18" s="202" t="s">
        <v>542</v>
      </c>
      <c r="B18" s="202"/>
      <c r="C18" s="202"/>
      <c r="D18" s="48"/>
      <c r="E18" s="36" t="s">
        <v>521</v>
      </c>
      <c r="F18" s="37">
        <v>1</v>
      </c>
      <c r="G18" s="9" t="str">
        <f>HYPERLINK("#Y14", "Sources &gt;&gt;")</f>
        <v>Sources &gt;&gt;</v>
      </c>
      <c r="H18" s="48"/>
      <c r="I18" s="35" t="s">
        <v>563</v>
      </c>
      <c r="J18" s="41" t="str">
        <f>IFERROR(VLOOKUP(I18,'ISO3166-1'!A:C,3,FALSE),"")</f>
        <v>China</v>
      </c>
      <c r="K18" s="78"/>
      <c r="L18" s="35"/>
      <c r="M18" s="79"/>
      <c r="N18" s="39">
        <v>190208227.69600001</v>
      </c>
      <c r="O18" s="96">
        <v>716.5</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564</v>
      </c>
      <c r="J19" s="41" t="str">
        <f>IFERROR(VLOOKUP(I19,'ISO3166-1'!A:C,3,FALSE),"")</f>
        <v>United States of America (the)</v>
      </c>
      <c r="K19" s="78"/>
      <c r="L19" s="35"/>
      <c r="M19" s="79"/>
      <c r="N19" s="39">
        <v>64842631.838</v>
      </c>
      <c r="O19" s="96">
        <v>716.5</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565</v>
      </c>
      <c r="J20" s="41" t="str">
        <f>IFERROR(VLOOKUP(I20,'ISO3166-1'!A:C,3,FALSE),"")</f>
        <v>India</v>
      </c>
      <c r="K20" s="78"/>
      <c r="L20" s="35"/>
      <c r="M20" s="79"/>
      <c r="N20" s="39">
        <v>50718237.795000002</v>
      </c>
      <c r="O20" s="96">
        <v>716.5</v>
      </c>
      <c r="Q20" s="177"/>
      <c r="R20" s="193"/>
      <c r="S20" s="177"/>
      <c r="U20" s="177"/>
      <c r="V20" s="177"/>
      <c r="W20" s="177"/>
      <c r="Y20" s="177"/>
      <c r="Z20" s="177"/>
      <c r="AA20" s="177"/>
    </row>
    <row r="21" spans="1:27" ht="20.149999999999999" customHeight="1" x14ac:dyDescent="0.35">
      <c r="A21" s="93"/>
      <c r="B21" s="9" t="str">
        <f t="shared" si="0"/>
        <v/>
      </c>
      <c r="C21" s="94"/>
      <c r="D21" s="49"/>
      <c r="E21" s="206" t="s">
        <v>566</v>
      </c>
      <c r="F21" s="206"/>
      <c r="G21" s="206"/>
      <c r="H21" s="49"/>
      <c r="I21" s="35" t="s">
        <v>567</v>
      </c>
      <c r="J21" s="41" t="str">
        <f>IFERROR(VLOOKUP(I21,'ISO3166-1'!A:C,3,FALSE),"")</f>
        <v>United Kingdom of Great Britain and Northern Ireland (the)</v>
      </c>
      <c r="K21" s="78"/>
      <c r="L21" s="35"/>
      <c r="M21" s="79"/>
      <c r="N21" s="39">
        <v>29336253.116</v>
      </c>
      <c r="O21" s="96">
        <v>716.5</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568</v>
      </c>
      <c r="J22" s="41" t="str">
        <f>IFERROR(VLOOKUP(I22,'ISO3166-1'!A:C,3,FALSE),"")</f>
        <v>Japan</v>
      </c>
      <c r="K22" s="78"/>
      <c r="L22" s="35"/>
      <c r="M22" s="79"/>
      <c r="N22" s="39">
        <v>23121188.844000001</v>
      </c>
      <c r="O22" s="96">
        <v>716.5</v>
      </c>
      <c r="Q22" s="176" t="s">
        <v>557</v>
      </c>
      <c r="R22" s="188" t="s">
        <v>558</v>
      </c>
      <c r="S22" s="176" t="s">
        <v>569</v>
      </c>
      <c r="U22" s="176" t="s">
        <v>557</v>
      </c>
      <c r="V22" s="188" t="s">
        <v>558</v>
      </c>
      <c r="W22" s="176" t="s">
        <v>570</v>
      </c>
      <c r="Y22" s="176" t="s">
        <v>571</v>
      </c>
      <c r="Z22" s="188" t="s">
        <v>572</v>
      </c>
      <c r="AA22" s="176" t="s">
        <v>573</v>
      </c>
    </row>
    <row r="23" spans="1:27" ht="20.149999999999999" customHeight="1" x14ac:dyDescent="0.35">
      <c r="A23" s="70" t="s">
        <v>522</v>
      </c>
      <c r="B23" s="181" t="str">
        <f>IFERROR(VLOOKUP("A"&amp;$F$1*1&amp;"B1",'Level 4 Categories'!$A:$H,4,FALSE),"")</f>
        <v>Facilities and Buildings Management</v>
      </c>
      <c r="C23" s="182"/>
      <c r="E23" s="206"/>
      <c r="F23" s="206"/>
      <c r="G23" s="206"/>
      <c r="I23" s="35" t="s">
        <v>574</v>
      </c>
      <c r="J23" s="41" t="str">
        <f>IFERROR(VLOOKUP(I23,'ISO3166-1'!A:C,3,FALSE),"")</f>
        <v>Spain</v>
      </c>
      <c r="K23" s="78"/>
      <c r="L23" s="35"/>
      <c r="M23" s="79"/>
      <c r="N23" s="39">
        <v>17838958.173</v>
      </c>
      <c r="O23" s="96">
        <v>716.5</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Electrical, Mechanical and Elevators</v>
      </c>
      <c r="C24" s="184"/>
      <c r="D24" s="48"/>
      <c r="E24" s="206"/>
      <c r="F24" s="206"/>
      <c r="G24" s="206"/>
      <c r="H24" s="48"/>
      <c r="I24" s="35" t="s">
        <v>575</v>
      </c>
      <c r="J24" s="41" t="str">
        <f>IFERROR(VLOOKUP(I24,'ISO3166-1'!A:C,3,FALSE),"")</f>
        <v>Germany</v>
      </c>
      <c r="K24" s="78"/>
      <c r="L24" s="35"/>
      <c r="M24" s="79"/>
      <c r="N24" s="39">
        <v>17478211.629000001</v>
      </c>
      <c r="O24" s="96">
        <v>716.5</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Generators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Portable generator maintenance and or repair service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Portable generator rental service</v>
      </c>
      <c r="C27" s="180"/>
      <c r="D27" s="44"/>
      <c r="E27" s="206"/>
      <c r="F27" s="206"/>
      <c r="G27" s="206"/>
      <c r="H27" s="57"/>
      <c r="I27" s="35"/>
      <c r="J27" s="41" t="str">
        <f>IFERROR(VLOOKUP(I27,'ISO3166-1'!A:C,3,FALSE),"")</f>
        <v/>
      </c>
      <c r="K27" s="78"/>
      <c r="L27" s="35"/>
      <c r="M27" s="79"/>
      <c r="N27" s="39"/>
      <c r="O27" s="96"/>
      <c r="Q27" s="176" t="s">
        <v>557</v>
      </c>
      <c r="R27" s="188" t="s">
        <v>558</v>
      </c>
      <c r="S27" s="176" t="s">
        <v>570</v>
      </c>
      <c r="U27" s="176" t="s">
        <v>576</v>
      </c>
      <c r="V27" s="188" t="s">
        <v>577</v>
      </c>
      <c r="W27" s="176" t="s">
        <v>578</v>
      </c>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Generator control or protection panels</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Diesel generators</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Solar generators</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Auxiliary generator</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t="s">
        <v>554</v>
      </c>
      <c r="R32" s="188" t="s">
        <v>555</v>
      </c>
      <c r="S32" s="176" t="s">
        <v>579</v>
      </c>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Afhb1CN0NLqfRd0+c9/Nwn0fCa+ffIVR2HPipzMJUkQIlcZJa4N/ycYVUiS9tzaIe7pS/hEOSuk83gWjKwQgmA==" saltValue="wzkOADiOt2jy+T94RGtWJg==" spinCount="100000" sheet="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720" priority="8" operator="containsText" text="⊟">
      <formula>NOT(ISERROR(SEARCH("⊟",A12)))</formula>
    </cfRule>
    <cfRule type="containsText" dxfId="719" priority="9" operator="containsText" text="⊞">
      <formula>NOT(ISERROR(SEARCH("⊞",A12)))</formula>
    </cfRule>
  </conditionalFormatting>
  <conditionalFormatting sqref="F2 G3">
    <cfRule type="cellIs" dxfId="718" priority="3" operator="equal">
      <formula>"Minor"</formula>
    </cfRule>
    <cfRule type="cellIs" dxfId="717" priority="4" operator="equal">
      <formula>"Low"</formula>
    </cfRule>
    <cfRule type="cellIs" dxfId="716" priority="5" operator="equal">
      <formula>"Moderate"</formula>
    </cfRule>
    <cfRule type="cellIs" dxfId="715" priority="6" operator="greaterThanOrEqual">
      <formula>"High"</formula>
    </cfRule>
  </conditionalFormatting>
  <conditionalFormatting sqref="F15">
    <cfRule type="expression" dxfId="714" priority="1">
      <formula>#REF!&lt;&gt;""</formula>
    </cfRule>
  </conditionalFormatting>
  <conditionalFormatting sqref="F16:F18">
    <cfRule type="expression" dxfId="713" priority="7">
      <formula>#REF!&lt;&gt;""</formula>
    </cfRule>
  </conditionalFormatting>
  <conditionalFormatting sqref="L17:M52">
    <cfRule type="cellIs" dxfId="712"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061D4009-65F2-4E3F-A260-457C85859E6F}">
      <formula1>OR(D16=0,D16=1)</formula1>
    </dataValidation>
    <dataValidation type="custom" allowBlank="1" showInputMessage="1" showErrorMessage="1" errorTitle="Enter 0 or 3" error="Enter 0 or 3" promptTitle="Enter 0 or 3" prompt="0 = no risk identified_x000a_3 = risk identified on the HRPL list" sqref="D19" xr:uid="{B3912BD6-4AA7-4E6B-8CF8-46EDE7B5EEC2}">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5AE6E3D8-D129-4F90-A51A-816A2E0E8872}">
      <formula1>OR(F15=0,F15=3)</formula1>
    </dataValidation>
  </dataValidations>
  <hyperlinks>
    <hyperlink ref="K15" r:id="rId1" display="HRPL: Data as of Sepetmeber 28, 2022 (Link)" xr:uid="{66897C50-A1FD-464A-B001-9FA2C9473224}"/>
    <hyperlink ref="K15:M15" r:id="rId2" display="US Dept of Labour TVPRA List 2022 (Link)" xr:uid="{2AE1F142-80F4-4368-ADD1-352771B8AFBD}"/>
    <hyperlink ref="O15" r:id="rId3" xr:uid="{DFA74091-E7B1-4A7E-B7A2-7D7EEC8A0EB7}"/>
    <hyperlink ref="N15" r:id="rId4" xr:uid="{5FD860D0-026E-4388-AB32-AAEBD2299746}"/>
    <hyperlink ref="R32" r:id="rId5" xr:uid="{2008570A-06CC-440F-854C-70E7C75E256B}"/>
    <hyperlink ref="Z22" r:id="rId6" xr:uid="{C8FCA885-5FF5-418F-8034-2791C92F5324}"/>
    <hyperlink ref="E17" location="'Supply Chain Model'!A1" display="Supply Chain Model" xr:uid="{BC32ABD4-D7E0-45C6-B927-B9CB5411B257}"/>
    <hyperlink ref="E15" location="'Authoritative Determinations'!A1" display="Product (Authoritative Determinations)" xr:uid="{0A71F520-2D34-4F55-9A55-7AD9B4E1634E}"/>
    <hyperlink ref="E16" location="'Vulnerable populations'!A1" display="Vulnerable population" xr:uid="{9D2560A6-596D-412D-A9B8-F5FDC9DF460A}"/>
    <hyperlink ref="E18" location="'Regulatory context'!A1" display="Regulatory context" xr:uid="{96E08A3D-4E91-450A-822D-840ACEB743AA}"/>
    <hyperlink ref="R17" r:id="rId7" xr:uid="{1CFE4A3B-01F5-4803-A2FC-5FC0081ADFF9}"/>
    <hyperlink ref="R22" r:id="rId8" xr:uid="{C6A4F254-34F5-4C3C-9121-DEBE556120D7}"/>
    <hyperlink ref="R27" r:id="rId9" xr:uid="{39AB96FC-0753-4F9F-BB7D-A6FEA94EABF2}"/>
    <hyperlink ref="Z17" r:id="rId10" xr:uid="{9F1B75DB-E7D6-462B-81E3-81A89CD93D26}"/>
    <hyperlink ref="V17" r:id="rId11" xr:uid="{E26872BF-F325-43E6-A9D6-1F149029D9D1}"/>
    <hyperlink ref="V22" r:id="rId12" xr:uid="{39865D9E-B6CF-443A-BE07-F5C36DAA755A}"/>
    <hyperlink ref="V27" r:id="rId13" xr:uid="{D3ACADDB-78B7-4667-891B-1003FF6F14FE}"/>
  </hyperlinks>
  <pageMargins left="0.23622047244094491" right="0.23622047244094491" top="1.1811023622047245" bottom="0.19685039370078741" header="0.31496062992125984" footer="0.31496062992125984"/>
  <pageSetup paperSize="9" scale="42" fitToHeight="3" orientation="landscape" r:id="rId14"/>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74AFA-3683-4507-A392-1BBDF603AEF4}">
  <sheetPr codeName="Sheet57">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580</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19.75"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Electrical, Mechanical and Elevators</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Heating, Ventilation, Air Conditioning, HVAC</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581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Facilities and Buildings Management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Electrical, Mechanical and Elevators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Heating, Ventilation, Air Conditioning, HVAC</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Heating and cooling and air conditioning HVAC installation and maintenance service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Air Conditioning Installation Maintenance Or Repair Services</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Heating system maintenance and repair service</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Hydronics heating system maintenance and repair service</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Air filtration or purification equipment maintenance and repair service</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Air filtration service</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Air purification and LED lighting fixture</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Fin fan cooling tower maintenance and repair service</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0GU1Ia1iab4Nyuk8to1ej1ifb7PkES38zR76prpH6AdgGIrgrh3Lp0L03wASr89yFIeFg7pMarAKUBAq1O9x6g==" saltValue="BVuXAF/nLmui+1FgGpGkEA=="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711" priority="8" operator="containsText" text="⊟">
      <formula>NOT(ISERROR(SEARCH("⊟",A12)))</formula>
    </cfRule>
    <cfRule type="containsText" dxfId="710" priority="9" operator="containsText" text="⊞">
      <formula>NOT(ISERROR(SEARCH("⊞",A12)))</formula>
    </cfRule>
  </conditionalFormatting>
  <conditionalFormatting sqref="F2 G3">
    <cfRule type="cellIs" dxfId="709" priority="3" operator="equal">
      <formula>"Minor"</formula>
    </cfRule>
    <cfRule type="cellIs" dxfId="708" priority="4" operator="equal">
      <formula>"Low"</formula>
    </cfRule>
    <cfRule type="cellIs" dxfId="707" priority="5" operator="equal">
      <formula>"Moderate"</formula>
    </cfRule>
    <cfRule type="cellIs" dxfId="706" priority="6" operator="greaterThanOrEqual">
      <formula>"High"</formula>
    </cfRule>
  </conditionalFormatting>
  <conditionalFormatting sqref="F15">
    <cfRule type="expression" dxfId="705" priority="1">
      <formula>#REF!&lt;&gt;""</formula>
    </cfRule>
  </conditionalFormatting>
  <conditionalFormatting sqref="F16:F18">
    <cfRule type="expression" dxfId="704" priority="7">
      <formula>#REF!&lt;&gt;""</formula>
    </cfRule>
  </conditionalFormatting>
  <conditionalFormatting sqref="L17:M52">
    <cfRule type="cellIs" dxfId="703"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6387F00A-955F-40D2-8D3F-87E7D80E36BB}">
      <formula1>OR(D16=0,D16=1)</formula1>
    </dataValidation>
    <dataValidation type="custom" allowBlank="1" showInputMessage="1" showErrorMessage="1" errorTitle="Enter 0 or 3" error="Enter 0 or 3" promptTitle="Enter 0 or 3" prompt="0 = no risk identified_x000a_3 = risk identified on the HRPL list" sqref="D19" xr:uid="{46A1DCD0-9BE2-45EE-859D-0635E8AAE3FE}">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7DF5FF8C-30E0-4E26-BFA5-D1424D3D62DB}">
      <formula1>OR(F15=0,F15=3)</formula1>
    </dataValidation>
  </dataValidations>
  <hyperlinks>
    <hyperlink ref="K15" r:id="rId1" display="HRPL: Data as of Sepetmeber 28, 2022 (Link)" xr:uid="{F1EF3DF0-1556-4E93-836B-911704FBAC34}"/>
    <hyperlink ref="K15:M15" r:id="rId2" display="US Dept of Labour TVPRA List 2022 (Link)" xr:uid="{7F3F0725-01C0-459D-AFE7-31CA17057884}"/>
    <hyperlink ref="O15" r:id="rId3" xr:uid="{9AE83E58-506E-4173-8DE3-486BFDA75D9D}"/>
    <hyperlink ref="N15" r:id="rId4" xr:uid="{26FA3A0C-03EF-4BAE-980E-FF2FA112F4CA}"/>
    <hyperlink ref="E17" location="'Supply Chain Model'!A1" display="Supply Chain Model" xr:uid="{D14F10B8-A037-4F21-92FA-581CE6DB2E3C}"/>
    <hyperlink ref="E15" location="'Authoritative Determinations'!A1" display="Product (Authoritative Determinations)" xr:uid="{E20817E5-AC3D-4C70-852C-9F3F54DA5324}"/>
    <hyperlink ref="E16" location="'Vulnerable populations'!A1" display="Vulnerable population" xr:uid="{7DD36F91-BF2E-4A54-986B-D1565086D8A7}"/>
    <hyperlink ref="E18" location="'Regulatory context'!A1" display="Regulatory context" xr:uid="{F1B9EB1F-8874-4396-955B-799977EB26CB}"/>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650E4-2A6B-4583-A534-6EBF9741F4C3}">
  <sheetPr codeName="Sheet58">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582</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Low</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Plumbing</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Plumbing Repairs and Maintenance</v>
      </c>
      <c r="C17" s="192"/>
      <c r="E17" s="36" t="s">
        <v>22</v>
      </c>
      <c r="F17" s="37">
        <v>0</v>
      </c>
      <c r="G17" s="9" t="str">
        <f>HYPERLINK("#U14", "Sources &gt;&gt;")</f>
        <v>Sources &gt;&gt;</v>
      </c>
      <c r="I17" s="35" t="s">
        <v>538</v>
      </c>
      <c r="J17" s="41" t="str">
        <f>IFERROR(VLOOKUP(I17,'ISO3166-1'!A:C,3,FALSE),"")</f>
        <v>Australia</v>
      </c>
      <c r="K17" s="34"/>
      <c r="L17" s="35"/>
      <c r="M17" s="35"/>
      <c r="N17" s="39"/>
      <c r="O17" s="96"/>
      <c r="Q17" s="176" t="s">
        <v>539</v>
      </c>
      <c r="R17" s="188" t="s">
        <v>540</v>
      </c>
      <c r="S17" s="176" t="s">
        <v>541</v>
      </c>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583</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546</v>
      </c>
      <c r="R22" s="188" t="s">
        <v>547</v>
      </c>
      <c r="S22" s="176" t="s">
        <v>548</v>
      </c>
      <c r="U22" s="176"/>
      <c r="V22" s="188"/>
      <c r="W22" s="176"/>
      <c r="Y22" s="176"/>
      <c r="Z22" s="176"/>
      <c r="AA22" s="176"/>
    </row>
    <row r="23" spans="1:27" ht="20.149999999999999" customHeight="1" x14ac:dyDescent="0.35">
      <c r="A23" s="70" t="s">
        <v>522</v>
      </c>
      <c r="B23" s="181" t="str">
        <f>IFERROR(VLOOKUP("A"&amp;$F$1*1&amp;"B1",'Level 4 Categories'!$A:$H,4,FALSE),"")</f>
        <v>Facilities and Buildings Management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Speciality Building Maintenance and Repairs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Plumbing Repairs and Maintenance</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Plumbing system maintenance or repair</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Plumbing or sewer inspection service</v>
      </c>
      <c r="C27" s="180"/>
      <c r="D27" s="44"/>
      <c r="E27" s="206"/>
      <c r="F27" s="206"/>
      <c r="G27" s="206"/>
      <c r="H27" s="57"/>
      <c r="I27" s="35"/>
      <c r="J27" s="41" t="str">
        <f>IFERROR(VLOOKUP(I27,'ISO3166-1'!A:C,3,FALSE),"")</f>
        <v/>
      </c>
      <c r="K27" s="78"/>
      <c r="L27" s="35"/>
      <c r="M27" s="79"/>
      <c r="N27" s="39"/>
      <c r="O27" s="96"/>
      <c r="Q27" s="176" t="s">
        <v>550</v>
      </c>
      <c r="R27" s="188" t="s">
        <v>551</v>
      </c>
      <c r="S27" s="176" t="s">
        <v>552</v>
      </c>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Water well maintenance or management services</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Tank maintenance or repair service</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kDrvgo3+OGADU5QUqyW1/RKO3FmMopX9CUE/Qn16xj5zaS/J2BeUMnyEe1JWVuuZHrJFEIkj6A17KiGhl6MXyA==" saltValue="a0MS7Gbphg3+aaLeSro+y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702" priority="8" operator="containsText" text="⊟">
      <formula>NOT(ISERROR(SEARCH("⊟",A12)))</formula>
    </cfRule>
    <cfRule type="containsText" dxfId="701" priority="9" operator="containsText" text="⊞">
      <formula>NOT(ISERROR(SEARCH("⊞",A12)))</formula>
    </cfRule>
  </conditionalFormatting>
  <conditionalFormatting sqref="F2 G3">
    <cfRule type="cellIs" dxfId="700" priority="3" operator="equal">
      <formula>"Minor"</formula>
    </cfRule>
    <cfRule type="cellIs" dxfId="699" priority="4" operator="equal">
      <formula>"Low"</formula>
    </cfRule>
    <cfRule type="cellIs" dxfId="698" priority="5" operator="equal">
      <formula>"Moderate"</formula>
    </cfRule>
    <cfRule type="cellIs" dxfId="697" priority="6" operator="greaterThanOrEqual">
      <formula>"High"</formula>
    </cfRule>
  </conditionalFormatting>
  <conditionalFormatting sqref="F15">
    <cfRule type="expression" dxfId="696" priority="1">
      <formula>#REF!&lt;&gt;""</formula>
    </cfRule>
  </conditionalFormatting>
  <conditionalFormatting sqref="F16:F18">
    <cfRule type="expression" dxfId="695" priority="7">
      <formula>#REF!&lt;&gt;""</formula>
    </cfRule>
  </conditionalFormatting>
  <conditionalFormatting sqref="L17:M52">
    <cfRule type="cellIs" dxfId="694"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CA2C56C3-F5C0-4E65-A8D9-7383BAEF0B1A}">
      <formula1>OR(D16=0,D16=1)</formula1>
    </dataValidation>
    <dataValidation type="custom" allowBlank="1" showInputMessage="1" showErrorMessage="1" errorTitle="Enter 0 or 3" error="Enter 0 or 3" promptTitle="Enter 0 or 3" prompt="0 = no risk identified_x000a_3 = risk identified on the HRPL list" sqref="D19" xr:uid="{DFADB13C-A0D3-4664-8258-F9EDDD83D302}">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A7B919D7-3AED-4633-99BA-9D6B1184D854}">
      <formula1>OR(F15=0,F15=3)</formula1>
    </dataValidation>
  </dataValidations>
  <hyperlinks>
    <hyperlink ref="K15" r:id="rId1" display="HRPL: Data as of Sepetmeber 28, 2022 (Link)" xr:uid="{BDD8BB25-F7BA-46AA-944E-37466DAC6922}"/>
    <hyperlink ref="K15:M15" r:id="rId2" display="US Dept of Labour TVPRA List 2022 (Link)" xr:uid="{D949D2E7-6719-4FEE-9FA0-7F8B1A498A5D}"/>
    <hyperlink ref="O15" r:id="rId3" xr:uid="{2068D201-378A-43C3-9ADE-6B99083AD561}"/>
    <hyperlink ref="N15" r:id="rId4" xr:uid="{63FDA3FB-E682-4E3B-B668-D0463C760A46}"/>
    <hyperlink ref="E17" location="'Supply Chain Model'!A1" display="Supply Chain Model" xr:uid="{985D9903-115D-4BC9-A291-3BC7110B3693}"/>
    <hyperlink ref="E15" location="'Authoritative Determinations'!A1" display="Product (Authoritative Determinations)" xr:uid="{0D6C0F6B-5BBA-49EC-B400-28C0DEBBD58D}"/>
    <hyperlink ref="E16" location="'Vulnerable populations'!A1" display="Vulnerable population" xr:uid="{28EA9525-0B24-45D8-9A7C-BD8CCAB0B29E}"/>
    <hyperlink ref="E18" location="'Regulatory context'!A1" display="Regulatory context" xr:uid="{B4463DF2-4E34-463F-9216-09BFB06DD8D9}"/>
    <hyperlink ref="R17" r:id="rId5" xr:uid="{282A6994-6B95-4D83-BCA6-EDF5AEE13974}"/>
    <hyperlink ref="R22" r:id="rId6" xr:uid="{A59CCAB3-D98E-4AE1-B999-AD2CB3F0F1A8}"/>
    <hyperlink ref="R27" r:id="rId7" xr:uid="{BF48E9EC-B459-4105-84B8-CCC0460861CF}"/>
  </hyperlinks>
  <pageMargins left="0.23622047244094491" right="0.23622047244094491" top="1.1811023622047245" bottom="0.19685039370078741" header="0.31496062992125984" footer="0.31496062992125984"/>
  <pageSetup paperSize="9" scale="42" fitToHeight="3" orientation="landscape" r:id="rId8"/>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ADF20-1D29-4DD2-AC47-F8A8EE8BAF51}">
  <sheetPr codeName="Sheet59">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584</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Low</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Speciality Building Maintenance and Repairs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Damage Repair and Flooding</v>
      </c>
      <c r="C17" s="192"/>
      <c r="E17" s="36" t="s">
        <v>22</v>
      </c>
      <c r="F17" s="37">
        <v>0</v>
      </c>
      <c r="G17" s="9" t="str">
        <f>HYPERLINK("#U14", "Sources &gt;&gt;")</f>
        <v>Sources &gt;&gt;</v>
      </c>
      <c r="I17" s="35" t="s">
        <v>538</v>
      </c>
      <c r="J17" s="41" t="str">
        <f>IFERROR(VLOOKUP(I17,'ISO3166-1'!A:C,3,FALSE),"")</f>
        <v>Australia</v>
      </c>
      <c r="K17" s="34"/>
      <c r="L17" s="35"/>
      <c r="M17" s="35"/>
      <c r="N17" s="39"/>
      <c r="O17" s="96"/>
      <c r="Q17" s="176" t="s">
        <v>539</v>
      </c>
      <c r="R17" s="188" t="s">
        <v>540</v>
      </c>
      <c r="S17" s="176" t="s">
        <v>541</v>
      </c>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585</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546</v>
      </c>
      <c r="R22" s="188" t="s">
        <v>547</v>
      </c>
      <c r="S22" s="176" t="s">
        <v>548</v>
      </c>
      <c r="U22" s="176"/>
      <c r="V22" s="188"/>
      <c r="W22" s="176"/>
      <c r="Y22" s="176"/>
      <c r="Z22" s="176"/>
      <c r="AA22" s="176"/>
    </row>
    <row r="23" spans="1:27" ht="20.149999999999999" customHeight="1" x14ac:dyDescent="0.35">
      <c r="A23" s="70" t="s">
        <v>522</v>
      </c>
      <c r="B23" s="181" t="str">
        <f>IFERROR(VLOOKUP("A"&amp;$F$1*1&amp;"B1",'Level 4 Categories'!$A:$H,4,FALSE),"")</f>
        <v>Facilities and Buildings Management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Speciality Building Maintenance and Repairs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Damage Repair and Flooding</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Post disaster renovation and repair service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Ground water level reduction service</v>
      </c>
      <c r="C27" s="180"/>
      <c r="D27" s="44"/>
      <c r="E27" s="206"/>
      <c r="F27" s="206"/>
      <c r="G27" s="206"/>
      <c r="H27" s="57"/>
      <c r="I27" s="35"/>
      <c r="J27" s="41" t="str">
        <f>IFERROR(VLOOKUP(I27,'ISO3166-1'!A:C,3,FALSE),"")</f>
        <v/>
      </c>
      <c r="K27" s="78"/>
      <c r="L27" s="35"/>
      <c r="M27" s="79"/>
      <c r="N27" s="39"/>
      <c r="O27" s="96"/>
      <c r="Q27" s="176" t="s">
        <v>550</v>
      </c>
      <c r="R27" s="188" t="s">
        <v>551</v>
      </c>
      <c r="S27" s="176" t="s">
        <v>552</v>
      </c>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Graffiti removal and treatment service</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rSSCT45rGUrPxvyBfuCbi+ruYdOmWUMtxnQzMm1L/c1gRkndHFXeeOLAXqyKdQ7MQqzToNdp8CVUgfmX1j/+2w==" saltValue="wCx2rsfQUQ1XrCy7Woh+Zw=="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693" priority="8" operator="containsText" text="⊟">
      <formula>NOT(ISERROR(SEARCH("⊟",A12)))</formula>
    </cfRule>
    <cfRule type="containsText" dxfId="692" priority="9" operator="containsText" text="⊞">
      <formula>NOT(ISERROR(SEARCH("⊞",A12)))</formula>
    </cfRule>
  </conditionalFormatting>
  <conditionalFormatting sqref="F2 G3">
    <cfRule type="cellIs" dxfId="691" priority="3" operator="equal">
      <formula>"Minor"</formula>
    </cfRule>
    <cfRule type="cellIs" dxfId="690" priority="4" operator="equal">
      <formula>"Low"</formula>
    </cfRule>
    <cfRule type="cellIs" dxfId="689" priority="5" operator="equal">
      <formula>"Moderate"</formula>
    </cfRule>
    <cfRule type="cellIs" dxfId="688" priority="6" operator="greaterThanOrEqual">
      <formula>"High"</formula>
    </cfRule>
  </conditionalFormatting>
  <conditionalFormatting sqref="F15">
    <cfRule type="expression" dxfId="687" priority="1">
      <formula>#REF!&lt;&gt;""</formula>
    </cfRule>
  </conditionalFormatting>
  <conditionalFormatting sqref="F16:F18">
    <cfRule type="expression" dxfId="686" priority="7">
      <formula>#REF!&lt;&gt;""</formula>
    </cfRule>
  </conditionalFormatting>
  <conditionalFormatting sqref="L17:M52">
    <cfRule type="cellIs" dxfId="685"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104A9EAA-AF2C-4BFF-B2D1-E2E3FFE6CFF9}">
      <formula1>OR(D16=0,D16=1)</formula1>
    </dataValidation>
    <dataValidation type="custom" allowBlank="1" showInputMessage="1" showErrorMessage="1" errorTitle="Enter 0 or 3" error="Enter 0 or 3" promptTitle="Enter 0 or 3" prompt="0 = no risk identified_x000a_3 = risk identified on the HRPL list" sqref="D19" xr:uid="{A242F756-1214-4D02-AC5B-81830A590058}">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9590E943-A368-4374-8650-9F3EDAD69E1D}">
      <formula1>OR(F15=0,F15=3)</formula1>
    </dataValidation>
  </dataValidations>
  <hyperlinks>
    <hyperlink ref="K15" r:id="rId1" display="HRPL: Data as of Sepetmeber 28, 2022 (Link)" xr:uid="{C4ABC2A8-478D-49C0-A3AB-6ADAB233D4A0}"/>
    <hyperlink ref="K15:M15" r:id="rId2" display="US Dept of Labour TVPRA List 2022 (Link)" xr:uid="{FBEAE006-1B60-4505-9B6C-2283FBB6B964}"/>
    <hyperlink ref="O15" r:id="rId3" xr:uid="{D845E623-B470-49A6-8E78-D5B1481BE20D}"/>
    <hyperlink ref="N15" r:id="rId4" xr:uid="{6F365938-F28D-466D-976A-1072801400F2}"/>
    <hyperlink ref="E17" location="'Supply Chain Model'!A1" display="Supply Chain Model" xr:uid="{68FACAC5-19D1-42C3-A137-27FD06C7B565}"/>
    <hyperlink ref="E15" location="'Authoritative Determinations'!A1" display="Product (Authoritative Determinations)" xr:uid="{F6067ADF-A68E-4022-9618-DA9B22294A24}"/>
    <hyperlink ref="E16" location="'Vulnerable populations'!A1" display="Vulnerable population" xr:uid="{C6E2543C-8C01-47A3-85A6-50C9C59ECFD7}"/>
    <hyperlink ref="E18" location="'Regulatory context'!A1" display="Regulatory context" xr:uid="{E8F00577-2D04-4114-9F24-D34DF3005D3A}"/>
    <hyperlink ref="R17" r:id="rId5" xr:uid="{7F7A3195-2E76-465F-8861-DF0D5883D61F}"/>
    <hyperlink ref="R22" r:id="rId6" xr:uid="{0E806808-B9A7-4F95-9A2E-77B3F4F1DE4B}"/>
    <hyperlink ref="R27" r:id="rId7" xr:uid="{0D94F6D9-58CE-4D2F-98DA-40612D92094A}"/>
  </hyperlinks>
  <pageMargins left="0.23622047244094491" right="0.23622047244094491" top="1.1811023622047245" bottom="0.19685039370078741" header="0.31496062992125984" footer="0.31496062992125984"/>
  <pageSetup paperSize="9" scale="42" fitToHeight="3" orientation="landscape" r:id="rId8"/>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3BF3F-EE7F-437F-9801-5C0C3F671C51}">
  <sheetPr codeName="Sheet60">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586</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3</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Speciality Building Maintenance and Repairs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Flooring and Carpeting</v>
      </c>
      <c r="C17" s="192"/>
      <c r="E17" s="36" t="s">
        <v>22</v>
      </c>
      <c r="F17" s="37">
        <v>1</v>
      </c>
      <c r="G17" s="9" t="str">
        <f>HYPERLINK("#U14", "Sources &gt;&gt;")</f>
        <v>Sources &gt;&gt;</v>
      </c>
      <c r="I17" s="35" t="s">
        <v>538</v>
      </c>
      <c r="J17" s="41" t="str">
        <f>IFERROR(VLOOKUP(I17,'ISO3166-1'!A:C,3,FALSE),"")</f>
        <v>Australia</v>
      </c>
      <c r="K17" s="78"/>
      <c r="L17" s="35"/>
      <c r="M17" s="79"/>
      <c r="N17" s="39"/>
      <c r="O17" s="96"/>
      <c r="Q17" s="176" t="s">
        <v>587</v>
      </c>
      <c r="R17" s="188" t="s">
        <v>588</v>
      </c>
      <c r="S17" s="176" t="s">
        <v>589</v>
      </c>
      <c r="U17" s="176" t="s">
        <v>590</v>
      </c>
      <c r="V17" s="188" t="s">
        <v>591</v>
      </c>
      <c r="W17" s="176" t="s">
        <v>592</v>
      </c>
      <c r="Y17" s="176" t="s">
        <v>593</v>
      </c>
      <c r="Z17" s="188" t="s">
        <v>594</v>
      </c>
      <c r="AA17" s="176" t="s">
        <v>595</v>
      </c>
    </row>
    <row r="18" spans="1:27" ht="20.149999999999999" customHeight="1" x14ac:dyDescent="0.35">
      <c r="A18" s="202" t="s">
        <v>542</v>
      </c>
      <c r="B18" s="202"/>
      <c r="C18" s="202"/>
      <c r="D18" s="48"/>
      <c r="E18" s="36" t="s">
        <v>521</v>
      </c>
      <c r="F18" s="37">
        <v>1</v>
      </c>
      <c r="G18" s="9" t="str">
        <f>HYPERLINK("#Y14", "Sources &gt;&gt;")</f>
        <v>Sources &gt;&gt;</v>
      </c>
      <c r="H18" s="48"/>
      <c r="I18" s="35" t="s">
        <v>596</v>
      </c>
      <c r="J18" s="41" t="str">
        <f>IFERROR(VLOOKUP(I18,'ISO3166-1'!A:C,3,FALSE),"")</f>
        <v>Afghanistan</v>
      </c>
      <c r="K18" s="78" t="s">
        <v>597</v>
      </c>
      <c r="L18" s="35" t="s">
        <v>598</v>
      </c>
      <c r="M18" s="79"/>
      <c r="N18" s="39">
        <v>97131.322</v>
      </c>
      <c r="O18" s="96" t="s">
        <v>599</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600</v>
      </c>
      <c r="J19" s="41" t="str">
        <f>IFERROR(VLOOKUP(I19,'ISO3166-1'!A:C,3,FALSE),"")</f>
        <v>Brazil</v>
      </c>
      <c r="K19" s="78" t="s">
        <v>601</v>
      </c>
      <c r="L19" s="35"/>
      <c r="M19" s="79" t="s">
        <v>598</v>
      </c>
      <c r="N19" s="39">
        <v>12683982.706</v>
      </c>
      <c r="O19" s="96" t="s">
        <v>599</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565</v>
      </c>
      <c r="J20" s="41" t="str">
        <f>IFERROR(VLOOKUP(I20,'ISO3166-1'!A:C,3,FALSE),"")</f>
        <v>India</v>
      </c>
      <c r="K20" s="78" t="s">
        <v>597</v>
      </c>
      <c r="L20" s="35" t="s">
        <v>598</v>
      </c>
      <c r="M20" s="79" t="s">
        <v>598</v>
      </c>
      <c r="N20" s="39">
        <v>110785176.68799999</v>
      </c>
      <c r="O20" s="96" t="s">
        <v>599</v>
      </c>
      <c r="Q20" s="177"/>
      <c r="R20" s="193"/>
      <c r="S20" s="177"/>
      <c r="U20" s="177"/>
      <c r="V20" s="177"/>
      <c r="W20" s="177"/>
      <c r="Y20" s="177"/>
      <c r="Z20" s="177"/>
      <c r="AA20" s="177"/>
    </row>
    <row r="21" spans="1:27" ht="20.149999999999999" customHeight="1" x14ac:dyDescent="0.35">
      <c r="A21" s="93"/>
      <c r="B21" s="9" t="str">
        <f t="shared" si="0"/>
        <v/>
      </c>
      <c r="C21" s="94"/>
      <c r="D21" s="49"/>
      <c r="E21" s="206" t="s">
        <v>602</v>
      </c>
      <c r="F21" s="206"/>
      <c r="G21" s="206"/>
      <c r="H21" s="49"/>
      <c r="I21" s="35" t="s">
        <v>603</v>
      </c>
      <c r="J21" s="41" t="str">
        <f>IFERROR(VLOOKUP(I21,'ISO3166-1'!A:C,3,FALSE),"")</f>
        <v>Iran (Islamic Republic of)</v>
      </c>
      <c r="K21" s="78" t="s">
        <v>597</v>
      </c>
      <c r="L21" s="35" t="s">
        <v>598</v>
      </c>
      <c r="M21" s="79"/>
      <c r="N21" s="39">
        <v>6261283.6540000001</v>
      </c>
      <c r="O21" s="96" t="s">
        <v>599</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604</v>
      </c>
      <c r="J22" s="41" t="str">
        <f>IFERROR(VLOOKUP(I22,'ISO3166-1'!A:C,3,FALSE),"")</f>
        <v>Cambodia</v>
      </c>
      <c r="K22" s="78" t="s">
        <v>601</v>
      </c>
      <c r="L22" s="35" t="s">
        <v>598</v>
      </c>
      <c r="M22" s="79"/>
      <c r="N22" s="39">
        <v>319710.43400000001</v>
      </c>
      <c r="O22" s="96" t="s">
        <v>599</v>
      </c>
      <c r="Q22" s="176" t="s">
        <v>605</v>
      </c>
      <c r="R22" s="188" t="s">
        <v>606</v>
      </c>
      <c r="S22" s="176" t="s">
        <v>607</v>
      </c>
      <c r="U22" s="176" t="s">
        <v>608</v>
      </c>
      <c r="V22" s="188" t="s">
        <v>609</v>
      </c>
      <c r="W22" s="176" t="s">
        <v>610</v>
      </c>
      <c r="Y22" s="176" t="s">
        <v>611</v>
      </c>
      <c r="Z22" s="188" t="s">
        <v>612</v>
      </c>
      <c r="AA22" s="176" t="s">
        <v>613</v>
      </c>
    </row>
    <row r="23" spans="1:27" ht="20.149999999999999" customHeight="1" x14ac:dyDescent="0.35">
      <c r="A23" s="70" t="s">
        <v>522</v>
      </c>
      <c r="B23" s="181" t="str">
        <f>IFERROR(VLOOKUP("A"&amp;$F$1*1&amp;"B1",'Level 4 Categories'!$A:$H,4,FALSE),"")</f>
        <v>Facilities and Buildings Management</v>
      </c>
      <c r="C23" s="182"/>
      <c r="E23" s="206"/>
      <c r="F23" s="206"/>
      <c r="G23" s="206"/>
      <c r="I23" s="35" t="s">
        <v>614</v>
      </c>
      <c r="J23" s="41" t="str">
        <f>IFERROR(VLOOKUP(I23,'ISO3166-1'!A:C,3,FALSE),"")</f>
        <v>Nepal</v>
      </c>
      <c r="K23" s="78" t="s">
        <v>597</v>
      </c>
      <c r="L23" s="35" t="s">
        <v>598</v>
      </c>
      <c r="M23" s="79" t="s">
        <v>598</v>
      </c>
      <c r="N23" s="39">
        <v>2199414.727</v>
      </c>
      <c r="O23" s="96" t="s">
        <v>599</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Speciality Building Maintenance and Repairs</v>
      </c>
      <c r="C24" s="184"/>
      <c r="D24" s="48"/>
      <c r="E24" s="206"/>
      <c r="F24" s="206"/>
      <c r="G24" s="206"/>
      <c r="H24" s="48"/>
      <c r="I24" s="35" t="s">
        <v>615</v>
      </c>
      <c r="J24" s="41" t="str">
        <f>IFERROR(VLOOKUP(I24,'ISO3166-1'!A:C,3,FALSE),"")</f>
        <v>Pakistan</v>
      </c>
      <c r="K24" s="78" t="s">
        <v>597</v>
      </c>
      <c r="L24" s="35" t="s">
        <v>598</v>
      </c>
      <c r="M24" s="79" t="s">
        <v>598</v>
      </c>
      <c r="N24" s="39">
        <v>4032645.6549999998</v>
      </c>
      <c r="O24" s="96" t="s">
        <v>599</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Flooring and Carpeting</v>
      </c>
      <c r="C25" s="186"/>
      <c r="D25" s="44"/>
      <c r="E25" s="206"/>
      <c r="F25" s="206"/>
      <c r="G25" s="206"/>
      <c r="H25" s="57"/>
      <c r="I25" s="35" t="s">
        <v>616</v>
      </c>
      <c r="J25" s="41" t="str">
        <f>IFERROR(VLOOKUP(I25,'ISO3166-1'!A:C,3,FALSE),"")</f>
        <v>Peru</v>
      </c>
      <c r="K25" s="78" t="s">
        <v>601</v>
      </c>
      <c r="L25" s="35"/>
      <c r="M25" s="79" t="s">
        <v>598</v>
      </c>
      <c r="N25" s="39">
        <v>4355.049</v>
      </c>
      <c r="O25" s="96" t="s">
        <v>599</v>
      </c>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Post-Handover Flooring</v>
      </c>
      <c r="C26" s="180"/>
      <c r="D26" s="44"/>
      <c r="E26" s="206"/>
      <c r="F26" s="206"/>
      <c r="G26" s="206"/>
      <c r="H26" s="57"/>
      <c r="I26" s="35" t="s">
        <v>617</v>
      </c>
      <c r="J26" s="41" t="str">
        <f>IFERROR(VLOOKUP(I26,'ISO3166-1'!A:C,3,FALSE),"")</f>
        <v>Korea (the Democratic People's Republic of)</v>
      </c>
      <c r="K26" s="78" t="s">
        <v>601</v>
      </c>
      <c r="L26" s="35"/>
      <c r="M26" s="79" t="s">
        <v>598</v>
      </c>
      <c r="N26" s="39">
        <v>0</v>
      </c>
      <c r="O26" s="96" t="s">
        <v>599</v>
      </c>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Post-Handover Stone or tile flooring</v>
      </c>
      <c r="C27" s="180"/>
      <c r="D27" s="44"/>
      <c r="E27" s="206"/>
      <c r="F27" s="206"/>
      <c r="G27" s="206"/>
      <c r="H27" s="57"/>
      <c r="I27" s="35" t="s">
        <v>618</v>
      </c>
      <c r="J27" s="41" t="str">
        <f>IFERROR(VLOOKUP(I27,'ISO3166-1'!A:C,3,FALSE),"")</f>
        <v>Russian Federation (the)</v>
      </c>
      <c r="K27" s="78" t="s">
        <v>601</v>
      </c>
      <c r="L27" s="35"/>
      <c r="M27" s="79" t="s">
        <v>598</v>
      </c>
      <c r="N27" s="39">
        <v>8305224.432</v>
      </c>
      <c r="O27" s="96" t="s">
        <v>599</v>
      </c>
      <c r="Q27" s="176" t="s">
        <v>611</v>
      </c>
      <c r="R27" s="188" t="s">
        <v>612</v>
      </c>
      <c r="S27" s="176" t="s">
        <v>619</v>
      </c>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Post-Handover Carpeting</v>
      </c>
      <c r="C28" s="180"/>
      <c r="D28" s="44"/>
      <c r="E28" s="206"/>
      <c r="F28" s="206"/>
      <c r="G28" s="206"/>
      <c r="H28" s="57"/>
      <c r="I28" s="35" t="s">
        <v>620</v>
      </c>
      <c r="J28" s="41" t="str">
        <f>IFERROR(VLOOKUP(I28,'ISO3166-1'!A:C,3,FALSE),"")</f>
        <v>Viet Nam</v>
      </c>
      <c r="K28" s="78" t="s">
        <v>601</v>
      </c>
      <c r="L28" s="35" t="s">
        <v>598</v>
      </c>
      <c r="M28" s="79"/>
      <c r="N28" s="39">
        <v>21969244.072999999</v>
      </c>
      <c r="O28" s="96" t="s">
        <v>599</v>
      </c>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Post-Handover Carpet or rug underlays</v>
      </c>
      <c r="C29" s="180"/>
      <c r="D29" s="44"/>
      <c r="E29" s="206"/>
      <c r="F29" s="206"/>
      <c r="G29" s="206"/>
      <c r="H29" s="57"/>
      <c r="I29" s="35" t="s">
        <v>563</v>
      </c>
      <c r="J29" s="41" t="str">
        <f>IFERROR(VLOOKUP(I29,'ISO3166-1'!A:C,3,FALSE),"")</f>
        <v>China</v>
      </c>
      <c r="K29" s="78"/>
      <c r="L29" s="35"/>
      <c r="M29" s="79"/>
      <c r="N29" s="39">
        <v>567362724.39199996</v>
      </c>
      <c r="O29" s="96" t="s">
        <v>599</v>
      </c>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t="s">
        <v>621</v>
      </c>
      <c r="J30" s="41" t="str">
        <f>IFERROR(VLOOKUP(I30,'ISO3166-1'!A:C,3,FALSE),"")</f>
        <v>Indonesia</v>
      </c>
      <c r="K30" s="78"/>
      <c r="L30" s="35"/>
      <c r="M30" s="79"/>
      <c r="N30" s="39">
        <v>66923473.481999993</v>
      </c>
      <c r="O30" s="96" t="s">
        <v>599</v>
      </c>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t="s">
        <v>622</v>
      </c>
      <c r="J31" s="41" t="str">
        <f>IFERROR(VLOOKUP(I31,'ISO3166-1'!A:C,3,FALSE),"")</f>
        <v>New Zealand</v>
      </c>
      <c r="K31" s="78"/>
      <c r="L31" s="35"/>
      <c r="M31" s="79"/>
      <c r="N31" s="42">
        <v>61334030.089000002</v>
      </c>
      <c r="O31" s="96" t="s">
        <v>599</v>
      </c>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t="s">
        <v>623</v>
      </c>
      <c r="J32" s="41" t="str">
        <f>IFERROR(VLOOKUP(I32,'ISO3166-1'!A:C,3,FALSE),"")</f>
        <v>Malaysia</v>
      </c>
      <c r="K32" s="78"/>
      <c r="L32" s="35"/>
      <c r="M32" s="79"/>
      <c r="N32" s="42">
        <v>59305587.348999999</v>
      </c>
      <c r="O32" s="96" t="s">
        <v>599</v>
      </c>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t="s">
        <v>564</v>
      </c>
      <c r="J33" s="41" t="str">
        <f>IFERROR(VLOOKUP(I33,'ISO3166-1'!A:C,3,FALSE),"")</f>
        <v>United States of America (the)</v>
      </c>
      <c r="K33" s="34"/>
      <c r="L33" s="35"/>
      <c r="M33" s="35"/>
      <c r="N33" s="42">
        <v>49439762.523000002</v>
      </c>
      <c r="O33" s="96" t="s">
        <v>599</v>
      </c>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t="s">
        <v>624</v>
      </c>
      <c r="J34" s="41" t="str">
        <f>IFERROR(VLOOKUP(I34,'ISO3166-1'!A:C,3,FALSE),"")</f>
        <v>Belgium</v>
      </c>
      <c r="K34" s="34"/>
      <c r="L34" s="35"/>
      <c r="M34" s="35"/>
      <c r="N34" s="42">
        <v>43577118.902999997</v>
      </c>
      <c r="O34" s="96" t="s">
        <v>599</v>
      </c>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t="s">
        <v>625</v>
      </c>
      <c r="J35" s="41" t="str">
        <f>IFERROR(VLOOKUP(I35,'ISO3166-1'!A:C,3,FALSE),"")</f>
        <v>Türkiye</v>
      </c>
      <c r="K35" s="34"/>
      <c r="L35" s="35"/>
      <c r="M35" s="35"/>
      <c r="N35" s="42">
        <v>34022117.338</v>
      </c>
      <c r="O35" s="96" t="s">
        <v>599</v>
      </c>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t="s">
        <v>575</v>
      </c>
      <c r="J36" s="41" t="str">
        <f>IFERROR(VLOOKUP(I36,'ISO3166-1'!A:C,3,FALSE),"")</f>
        <v>Germany</v>
      </c>
      <c r="K36" s="34"/>
      <c r="L36" s="35"/>
      <c r="M36" s="35"/>
      <c r="N36" s="42">
        <v>31165100.308000002</v>
      </c>
      <c r="O36" s="96" t="s">
        <v>599</v>
      </c>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t="s">
        <v>626</v>
      </c>
      <c r="J37" s="41" t="str">
        <f>IFERROR(VLOOKUP(I37,'ISO3166-1'!A:C,3,FALSE),"")</f>
        <v>Chile</v>
      </c>
      <c r="K37" s="34"/>
      <c r="L37" s="35"/>
      <c r="M37" s="35"/>
      <c r="N37" s="42">
        <v>26240536.267999999</v>
      </c>
      <c r="O37" s="96" t="s">
        <v>599</v>
      </c>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t="s">
        <v>627</v>
      </c>
      <c r="J38" s="41" t="str">
        <f>IFERROR(VLOOKUP(I38,'ISO3166-1'!A:C,3,FALSE),"")</f>
        <v>Thailand</v>
      </c>
      <c r="K38" s="34"/>
      <c r="L38" s="35"/>
      <c r="M38" s="35"/>
      <c r="N38" s="42">
        <v>24323310.322999999</v>
      </c>
      <c r="O38" s="96" t="s">
        <v>599</v>
      </c>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t="s">
        <v>628</v>
      </c>
      <c r="J39" s="41" t="str">
        <f>IFERROR(VLOOKUP(I39,'ISO3166-1'!A:C,3,FALSE),"")</f>
        <v>Italy</v>
      </c>
      <c r="K39" s="34"/>
      <c r="L39" s="35"/>
      <c r="M39" s="35"/>
      <c r="N39" s="42">
        <v>23847948.006999999</v>
      </c>
      <c r="O39" s="96" t="s">
        <v>599</v>
      </c>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t="s">
        <v>629</v>
      </c>
      <c r="J40" s="41" t="str">
        <f>IFERROR(VLOOKUP(I40,'ISO3166-1'!A:C,3,FALSE),"")</f>
        <v>Finland</v>
      </c>
      <c r="K40" s="34"/>
      <c r="L40" s="35"/>
      <c r="M40" s="34"/>
      <c r="N40" s="42">
        <v>20724501.176999997</v>
      </c>
      <c r="O40" s="96" t="s">
        <v>599</v>
      </c>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t="s">
        <v>630</v>
      </c>
      <c r="J41" s="41" t="str">
        <f>IFERROR(VLOOKUP(I41,'ISO3166-1'!A:C,3,FALSE),"")</f>
        <v>United Arab Emirates (the)</v>
      </c>
      <c r="K41" s="34"/>
      <c r="L41" s="35"/>
      <c r="M41" s="34"/>
      <c r="N41" s="42">
        <v>20554196.024</v>
      </c>
      <c r="O41" s="96" t="s">
        <v>599</v>
      </c>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dQz5hR1F29oeyNpCZiwLP/QiddnytJmv/DEpRHYDGNRlSw73UjCge9iCDE+Ck6yXz9wZHg6+BlsLisCl2RtTxg==" saltValue="GtlW3gQfmPwkUlVmzy5WEA=="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684" priority="8" operator="containsText" text="⊟">
      <formula>NOT(ISERROR(SEARCH("⊟",A12)))</formula>
    </cfRule>
    <cfRule type="containsText" dxfId="683" priority="9" operator="containsText" text="⊞">
      <formula>NOT(ISERROR(SEARCH("⊞",A12)))</formula>
    </cfRule>
  </conditionalFormatting>
  <conditionalFormatting sqref="F2 G3">
    <cfRule type="cellIs" dxfId="682" priority="3" operator="equal">
      <formula>"Minor"</formula>
    </cfRule>
    <cfRule type="cellIs" dxfId="681" priority="4" operator="equal">
      <formula>"Low"</formula>
    </cfRule>
    <cfRule type="cellIs" dxfId="680" priority="5" operator="equal">
      <formula>"Moderate"</formula>
    </cfRule>
    <cfRule type="cellIs" dxfId="679" priority="6" operator="greaterThanOrEqual">
      <formula>"High"</formula>
    </cfRule>
  </conditionalFormatting>
  <conditionalFormatting sqref="F15">
    <cfRule type="expression" dxfId="678" priority="1">
      <formula>#REF!&lt;&gt;""</formula>
    </cfRule>
  </conditionalFormatting>
  <conditionalFormatting sqref="F16:F18">
    <cfRule type="expression" dxfId="677" priority="7">
      <formula>#REF!&lt;&gt;""</formula>
    </cfRule>
  </conditionalFormatting>
  <conditionalFormatting sqref="L17:M52">
    <cfRule type="cellIs" dxfId="676"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2C102018-0B7A-4276-B59C-6F37938BF700}">
      <formula1>OR(D16=0,D16=1)</formula1>
    </dataValidation>
    <dataValidation type="custom" allowBlank="1" showInputMessage="1" showErrorMessage="1" errorTitle="Enter 0 or 3" error="Enter 0 or 3" promptTitle="Enter 0 or 3" prompt="0 = no risk identified_x000a_3 = risk identified on the HRPL list" sqref="D19" xr:uid="{2D939AFF-7960-4E48-B68B-D9F446762604}">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77A2A4D2-9CD5-4347-BBFA-8EE89DF15C5D}">
      <formula1>OR(F15=0,F15=3)</formula1>
    </dataValidation>
  </dataValidations>
  <hyperlinks>
    <hyperlink ref="K15" r:id="rId1" display="HRPL: Data as of Sepetmeber 28, 2022 (Link)" xr:uid="{6AD4B24C-40B2-4F85-BBCB-AFA51D0D1CCA}"/>
    <hyperlink ref="K15:M15" r:id="rId2" display="US Dept of Labour TVPRA List 2022 (Link)" xr:uid="{92DF947F-2966-41BA-8852-D510815B5DC4}"/>
    <hyperlink ref="O15" r:id="rId3" xr:uid="{7FE73E10-B8C1-4EFD-B426-B22A1D054D6F}"/>
    <hyperlink ref="N15" r:id="rId4" xr:uid="{513BE3C0-9F09-4F6B-998C-B804E4E48560}"/>
    <hyperlink ref="Z22" r:id="rId5" xr:uid="{C47E3D9C-109A-4554-A139-BB41D367E62D}"/>
    <hyperlink ref="E17" location="'Supply Chain Model'!A1" display="Supply Chain Model" xr:uid="{949BE0A5-5255-4C83-AFD4-FB55D46CB2E6}"/>
    <hyperlink ref="E15" location="'Authoritative Determinations'!A1" display="Product (Authoritative Determinations)" xr:uid="{8DC45005-D2CF-4708-92BC-5F16831F5F3C}"/>
    <hyperlink ref="E16" location="'Vulnerable populations'!A1" display="Vulnerable population" xr:uid="{DC155D8E-D9D6-4C79-9A82-C34555430EF1}"/>
    <hyperlink ref="E18" location="'Regulatory context'!A1" display="Regulatory context" xr:uid="{486B875C-AE2B-4C67-A137-33DD03F2A197}"/>
    <hyperlink ref="R17" r:id="rId6" xr:uid="{B1E4B20D-E296-4673-A99B-06F0BC638C9A}"/>
    <hyperlink ref="R22" r:id="rId7" xr:uid="{B52255C7-C8D4-42DE-A051-9FFBFDE5A85C}"/>
    <hyperlink ref="R27" r:id="rId8" xr:uid="{7F1387EB-9A84-4349-9425-9FEE217E6D8D}"/>
    <hyperlink ref="V17" r:id="rId9" xr:uid="{38E4BFCC-F16C-47E4-AD03-4FC47FA71993}"/>
    <hyperlink ref="V22" r:id="rId10" xr:uid="{5C4702E7-BF13-4A71-96B3-0E3448530BDA}"/>
    <hyperlink ref="Z17" r:id="rId11" xr:uid="{68B62A6A-2E46-4996-B2E9-6A69FC14D389}"/>
  </hyperlinks>
  <pageMargins left="0.23622047244094491" right="0.23622047244094491" top="1.1811023622047245" bottom="0.19685039370078741" header="0.31496062992125984" footer="0.31496062992125984"/>
  <pageSetup paperSize="9" scale="42" fitToHeight="3" orientation="landscape" r:id="rId12"/>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CFD68-9ED7-4302-8C61-50EBB983C23F}">
  <sheetPr codeName="Sheet61">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631</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Speciality Building Maintenance and Repairs</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Hygiene</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t="s">
        <v>563</v>
      </c>
      <c r="J18" s="41" t="str">
        <f>IFERROR(VLOOKUP(I18,'ISO3166-1'!A:C,3,FALSE),"")</f>
        <v>China</v>
      </c>
      <c r="K18" s="78"/>
      <c r="L18" s="35"/>
      <c r="M18" s="79"/>
      <c r="N18" s="39">
        <v>34224976.854999997</v>
      </c>
      <c r="O18" s="96">
        <v>591.4</v>
      </c>
      <c r="Q18" s="177"/>
      <c r="R18" s="193"/>
      <c r="S18" s="177"/>
      <c r="U18" s="177"/>
      <c r="V18" s="177"/>
      <c r="W18" s="177"/>
      <c r="Y18" s="177"/>
      <c r="Z18" s="177"/>
      <c r="AA18" s="177"/>
    </row>
    <row r="19" spans="1:27" ht="20.149999999999999" customHeight="1" x14ac:dyDescent="0.35">
      <c r="A19" s="92" t="s">
        <v>632</v>
      </c>
      <c r="B19" s="9" t="str">
        <f>IF(A19="","",HYPERLINK("#'"&amp;A19&amp;"'!A1","Link"))</f>
        <v>Link</v>
      </c>
      <c r="C19" s="32" t="s">
        <v>633</v>
      </c>
      <c r="D19" s="49"/>
      <c r="H19" s="49"/>
      <c r="I19" s="35" t="s">
        <v>564</v>
      </c>
      <c r="J19" s="41" t="str">
        <f>IFERROR(VLOOKUP(I19,'ISO3166-1'!A:C,3,FALSE),"")</f>
        <v>United States of America (the)</v>
      </c>
      <c r="K19" s="78"/>
      <c r="L19" s="35"/>
      <c r="M19" s="79"/>
      <c r="N19" s="39">
        <v>12267876.719000001</v>
      </c>
      <c r="O19" s="96">
        <v>591.4</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567</v>
      </c>
      <c r="J20" s="41" t="str">
        <f>IFERROR(VLOOKUP(I20,'ISO3166-1'!A:C,3,FALSE),"")</f>
        <v>United Kingdom of Great Britain and Northern Ireland (the)</v>
      </c>
      <c r="K20" s="78"/>
      <c r="L20" s="35"/>
      <c r="M20" s="79"/>
      <c r="N20" s="39">
        <v>9716304.8389999997</v>
      </c>
      <c r="O20" s="96">
        <v>591.4</v>
      </c>
      <c r="Q20" s="177"/>
      <c r="R20" s="193"/>
      <c r="S20" s="177"/>
      <c r="U20" s="177"/>
      <c r="V20" s="177"/>
      <c r="W20" s="177"/>
      <c r="Y20" s="177"/>
      <c r="Z20" s="177"/>
      <c r="AA20" s="177"/>
    </row>
    <row r="21" spans="1:27" ht="20.149999999999999" customHeight="1" x14ac:dyDescent="0.35">
      <c r="A21" s="93"/>
      <c r="B21" s="9" t="str">
        <f t="shared" si="0"/>
        <v/>
      </c>
      <c r="C21" s="94"/>
      <c r="D21" s="49"/>
      <c r="E21" s="206" t="s">
        <v>634</v>
      </c>
      <c r="F21" s="206"/>
      <c r="G21" s="206"/>
      <c r="H21" s="49"/>
      <c r="I21" s="35" t="s">
        <v>623</v>
      </c>
      <c r="J21" s="41" t="str">
        <f>IFERROR(VLOOKUP(I21,'ISO3166-1'!A:C,3,FALSE),"")</f>
        <v>Malaysia</v>
      </c>
      <c r="K21" s="78"/>
      <c r="L21" s="35"/>
      <c r="M21" s="79"/>
      <c r="N21" s="39">
        <v>6919393.2659999998</v>
      </c>
      <c r="O21" s="96">
        <v>591.4</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635</v>
      </c>
      <c r="J22" s="41" t="str">
        <f>IFERROR(VLOOKUP(I22,'ISO3166-1'!A:C,3,FALSE),"")</f>
        <v>Poland</v>
      </c>
      <c r="K22" s="78"/>
      <c r="L22" s="35"/>
      <c r="M22" s="79"/>
      <c r="N22" s="39">
        <v>5535133.9500000002</v>
      </c>
      <c r="O22" s="96">
        <v>591.4</v>
      </c>
      <c r="Q22" s="176"/>
      <c r="R22" s="188"/>
      <c r="S22" s="176"/>
      <c r="U22" s="176"/>
      <c r="V22" s="188"/>
      <c r="W22" s="176"/>
      <c r="Y22" s="176"/>
      <c r="Z22" s="176"/>
      <c r="AA22" s="176"/>
    </row>
    <row r="23" spans="1:27" ht="20.149999999999999" customHeight="1" x14ac:dyDescent="0.35">
      <c r="A23" s="70" t="s">
        <v>522</v>
      </c>
      <c r="B23" s="181" t="str">
        <f>IFERROR(VLOOKUP("A"&amp;$F$1*1&amp;"B1",'Level 4 Categories'!$A:$H,4,FALSE),"")</f>
        <v>Facilities and Buildings Management</v>
      </c>
      <c r="C23" s="182"/>
      <c r="E23" s="206"/>
      <c r="F23" s="206"/>
      <c r="G23" s="206"/>
      <c r="I23" s="35" t="s">
        <v>636</v>
      </c>
      <c r="J23" s="41" t="str">
        <f>IFERROR(VLOOKUP(I23,'ISO3166-1'!A:C,3,FALSE),"")</f>
        <v>Canada</v>
      </c>
      <c r="K23" s="78"/>
      <c r="L23" s="35"/>
      <c r="M23" s="79"/>
      <c r="N23" s="39">
        <v>4995324.5290000001</v>
      </c>
      <c r="O23" s="96">
        <v>591.4</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Speciality Building Maintenance and Repairs</v>
      </c>
      <c r="C24" s="184"/>
      <c r="D24" s="48"/>
      <c r="E24" s="206"/>
      <c r="F24" s="206"/>
      <c r="G24" s="206"/>
      <c r="H24" s="48"/>
      <c r="I24" s="35" t="s">
        <v>637</v>
      </c>
      <c r="J24" s="41" t="str">
        <f>IFERROR(VLOOKUP(I24,'ISO3166-1'!A:C,3,FALSE),"")</f>
        <v>Switzerland</v>
      </c>
      <c r="K24" s="78"/>
      <c r="L24" s="35"/>
      <c r="M24" s="79"/>
      <c r="N24" s="39">
        <v>4756974.8360000001</v>
      </c>
      <c r="O24" s="96">
        <v>591.4</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Hygiene</v>
      </c>
      <c r="C25" s="186"/>
      <c r="D25" s="44"/>
      <c r="E25" s="206"/>
      <c r="F25" s="206"/>
      <c r="G25" s="206"/>
      <c r="H25" s="57"/>
      <c r="I25" s="35" t="s">
        <v>627</v>
      </c>
      <c r="J25" s="41" t="str">
        <f>IFERROR(VLOOKUP(I25,'ISO3166-1'!A:C,3,FALSE),"")</f>
        <v>Thailand</v>
      </c>
      <c r="K25" s="78"/>
      <c r="L25" s="35"/>
      <c r="M25" s="79"/>
      <c r="N25" s="39">
        <v>4512562.4780000001</v>
      </c>
      <c r="O25" s="96">
        <v>591.4</v>
      </c>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Sanitation engineering service</v>
      </c>
      <c r="C26" s="180"/>
      <c r="D26" s="44"/>
      <c r="E26" s="206"/>
      <c r="F26" s="206"/>
      <c r="G26" s="206"/>
      <c r="H26" s="57"/>
      <c r="I26" s="35" t="s">
        <v>638</v>
      </c>
      <c r="J26" s="41" t="str">
        <f>IFERROR(VLOOKUP(I26,'ISO3166-1'!A:C,3,FALSE),"")</f>
        <v>Portugal</v>
      </c>
      <c r="K26" s="78"/>
      <c r="L26" s="35"/>
      <c r="M26" s="79"/>
      <c r="N26" s="39">
        <v>3000071.9980000001</v>
      </c>
      <c r="O26" s="96">
        <v>591.4</v>
      </c>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Sanitary goods dispensers</v>
      </c>
      <c r="C27" s="180"/>
      <c r="D27" s="44"/>
      <c r="E27" s="206"/>
      <c r="F27" s="206"/>
      <c r="G27" s="206"/>
      <c r="H27" s="57"/>
      <c r="I27" s="35" t="s">
        <v>575</v>
      </c>
      <c r="J27" s="41" t="str">
        <f>IFERROR(VLOOKUP(I27,'ISO3166-1'!A:C,3,FALSE),"")</f>
        <v>Germany</v>
      </c>
      <c r="K27" s="78"/>
      <c r="L27" s="35"/>
      <c r="M27" s="79"/>
      <c r="N27" s="39">
        <v>2233399.1230000001</v>
      </c>
      <c r="O27" s="96">
        <v>591.4</v>
      </c>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Sanitary pumps</v>
      </c>
      <c r="C28" s="180"/>
      <c r="D28" s="44"/>
      <c r="E28" s="206"/>
      <c r="F28" s="206"/>
      <c r="G28" s="206"/>
      <c r="H28" s="57"/>
      <c r="I28" s="35" t="s">
        <v>639</v>
      </c>
      <c r="J28" s="41" t="str">
        <f>IFERROR(VLOOKUP(I28,'ISO3166-1'!A:C,3,FALSE),"")</f>
        <v>Netherlands (Kingdom of the)</v>
      </c>
      <c r="K28" s="78"/>
      <c r="L28" s="35"/>
      <c r="M28" s="79"/>
      <c r="N28" s="39">
        <v>1821755.16</v>
      </c>
      <c r="O28" s="96">
        <v>591.4</v>
      </c>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Hand sanitizer</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nai92qup5uU3ZzdusEdF7YB0HJbqVG1cQAeggr3xHBHZpjobftXuy8yalcdIPATFN7j3ZlhgaPxMew+ChRD3dw==" saltValue="goKFly2AmpONEqTa6Y/6q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675" priority="8" operator="containsText" text="⊟">
      <formula>NOT(ISERROR(SEARCH("⊟",A12)))</formula>
    </cfRule>
    <cfRule type="containsText" dxfId="674" priority="9" operator="containsText" text="⊞">
      <formula>NOT(ISERROR(SEARCH("⊞",A12)))</formula>
    </cfRule>
  </conditionalFormatting>
  <conditionalFormatting sqref="F2 G3">
    <cfRule type="cellIs" dxfId="673" priority="3" operator="equal">
      <formula>"Minor"</formula>
    </cfRule>
    <cfRule type="cellIs" dxfId="672" priority="4" operator="equal">
      <formula>"Low"</formula>
    </cfRule>
    <cfRule type="cellIs" dxfId="671" priority="5" operator="equal">
      <formula>"Moderate"</formula>
    </cfRule>
    <cfRule type="cellIs" dxfId="670" priority="6" operator="greaterThanOrEqual">
      <formula>"High"</formula>
    </cfRule>
  </conditionalFormatting>
  <conditionalFormatting sqref="F15">
    <cfRule type="expression" dxfId="669" priority="1">
      <formula>#REF!&lt;&gt;""</formula>
    </cfRule>
  </conditionalFormatting>
  <conditionalFormatting sqref="F16:F18">
    <cfRule type="expression" dxfId="668" priority="7">
      <formula>#REF!&lt;&gt;""</formula>
    </cfRule>
  </conditionalFormatting>
  <conditionalFormatting sqref="L17:M52">
    <cfRule type="cellIs" dxfId="667"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62699F3E-EBB6-4ECE-953E-A9AD8745FFE8}">
      <formula1>OR(D16=0,D16=1)</formula1>
    </dataValidation>
    <dataValidation type="custom" allowBlank="1" showInputMessage="1" showErrorMessage="1" errorTitle="Enter 0 or 3" error="Enter 0 or 3" promptTitle="Enter 0 or 3" prompt="0 = no risk identified_x000a_3 = risk identified on the HRPL list" sqref="D19" xr:uid="{6A01C5B3-3AE5-4AF4-96A3-FE4B17DE2C36}">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E5F5460D-521B-46BB-9BA1-C4A1DEE94BE0}">
      <formula1>OR(F15=0,F15=3)</formula1>
    </dataValidation>
  </dataValidations>
  <hyperlinks>
    <hyperlink ref="K15" r:id="rId1" display="HRPL: Data as of Sepetmeber 28, 2022 (Link)" xr:uid="{1E8430C5-ABC1-4E77-9C34-181C248680AD}"/>
    <hyperlink ref="K15:M15" r:id="rId2" display="US Dept of Labour TVPRA List 2022 (Link)" xr:uid="{C717D187-B55E-4A48-B1D5-4D554D2BA961}"/>
    <hyperlink ref="O15" r:id="rId3" xr:uid="{7AFFCD3E-3412-4F22-8D89-9D3BC67292D9}"/>
    <hyperlink ref="N15" r:id="rId4" xr:uid="{8B35020C-F2A3-4850-BED3-C540B3F4EEE5}"/>
    <hyperlink ref="E17" location="'Supply Chain Model'!A1" display="Supply Chain Model" xr:uid="{EFE62F84-7094-4993-A062-BBD70385FD90}"/>
    <hyperlink ref="E15" location="'Authoritative Determinations'!A1" display="Product (Authoritative Determinations)" xr:uid="{A267F7E3-EC47-41E6-A240-D7FDECE5F1FD}"/>
    <hyperlink ref="E16" location="'Vulnerable populations'!A1" display="Vulnerable population" xr:uid="{B7029E6D-D4C5-453D-B4FD-5837D490752E}"/>
    <hyperlink ref="E18" location="'Regulatory context'!A1" display="Regulatory context" xr:uid="{7292938F-0730-459B-8763-94BADDF324EC}"/>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33886-732B-4891-ABFF-8F59083C64DB}">
  <sheetPr codeName="Sheet62">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640</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Interior maintenance and decor</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Lighting</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641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Facilities and Buildings Management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Interior maintenance and decor</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Lighting</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Interior lighting fixture accessory</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vkhBIGQxJzI/JjOHMuVSWghFkApRI+9SCFl2KwxGLElBuVDJd+yAWbyHvSXiCCf6kKb6BOm4H6ZChY328ZCQVA==" saltValue="MhdwNEx5/jGCPPFKdtW42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666" priority="8" operator="containsText" text="⊟">
      <formula>NOT(ISERROR(SEARCH("⊟",A12)))</formula>
    </cfRule>
    <cfRule type="containsText" dxfId="665" priority="9" operator="containsText" text="⊞">
      <formula>NOT(ISERROR(SEARCH("⊞",A12)))</formula>
    </cfRule>
  </conditionalFormatting>
  <conditionalFormatting sqref="F2 G3">
    <cfRule type="cellIs" dxfId="664" priority="3" operator="equal">
      <formula>"Minor"</formula>
    </cfRule>
    <cfRule type="cellIs" dxfId="663" priority="4" operator="equal">
      <formula>"Low"</formula>
    </cfRule>
    <cfRule type="cellIs" dxfId="662" priority="5" operator="equal">
      <formula>"Moderate"</formula>
    </cfRule>
    <cfRule type="cellIs" dxfId="661" priority="6" operator="greaterThanOrEqual">
      <formula>"High"</formula>
    </cfRule>
  </conditionalFormatting>
  <conditionalFormatting sqref="F15">
    <cfRule type="expression" dxfId="660" priority="1">
      <formula>#REF!&lt;&gt;""</formula>
    </cfRule>
  </conditionalFormatting>
  <conditionalFormatting sqref="F16:F18">
    <cfRule type="expression" dxfId="659" priority="7">
      <formula>#REF!&lt;&gt;""</formula>
    </cfRule>
  </conditionalFormatting>
  <conditionalFormatting sqref="L17:M52">
    <cfRule type="cellIs" dxfId="658"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3D14598F-A2E4-4528-AEEC-766652C4F13E}">
      <formula1>OR(D16=0,D16=1)</formula1>
    </dataValidation>
    <dataValidation type="custom" allowBlank="1" showInputMessage="1" showErrorMessage="1" errorTitle="Enter 0 or 3" error="Enter 0 or 3" promptTitle="Enter 0 or 3" prompt="0 = no risk identified_x000a_3 = risk identified on the HRPL list" sqref="D19" xr:uid="{B0C4FD96-2739-4E01-AF4A-D4E7E9517C61}">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3A31638C-3A96-4AE8-9FA6-31817EAB7E0E}">
      <formula1>OR(F15=0,F15=3)</formula1>
    </dataValidation>
  </dataValidations>
  <hyperlinks>
    <hyperlink ref="K15" r:id="rId1" display="HRPL: Data as of Sepetmeber 28, 2022 (Link)" xr:uid="{5798ECE2-81F2-45D5-9199-3D8D669E2346}"/>
    <hyperlink ref="K15:M15" r:id="rId2" display="US Dept of Labour TVPRA List 2022 (Link)" xr:uid="{2668C425-91B0-40B9-8232-E8A9A190C8D8}"/>
    <hyperlink ref="O15" r:id="rId3" xr:uid="{62AD4578-B7BF-4718-91D6-F3E18B63CA0D}"/>
    <hyperlink ref="N15" r:id="rId4" xr:uid="{74C3F9DF-8F8B-4C84-9AB7-A51CEF4EF80F}"/>
    <hyperlink ref="E17" location="'Supply Chain Model'!A1" display="Supply Chain Model" xr:uid="{7843FD23-FDC8-40C5-9810-CE6548AD9A0F}"/>
    <hyperlink ref="E15" location="'Authoritative Determinations'!A1" display="Product (Authoritative Determinations)" xr:uid="{B3730211-37F6-4ED3-96A2-D5F27854A945}"/>
    <hyperlink ref="E16" location="'Vulnerable populations'!A1" display="Vulnerable population" xr:uid="{1539088E-15D1-4FE7-A2C7-E68D82C4D8A1}"/>
    <hyperlink ref="E18" location="'Regulatory context'!A1" display="Regulatory context" xr:uid="{840D5659-FC5F-43AA-A8C8-81D1D15C2F4F}"/>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E9816-C0EC-4529-A282-FA7696E4A4EB}">
  <sheetPr codeName="Sheet63">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642</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Moderate</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Interior maintenance and decor</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Interior decorating, reconfiguration and repair</v>
      </c>
      <c r="C17" s="192"/>
      <c r="E17" s="36" t="s">
        <v>22</v>
      </c>
      <c r="F17" s="37">
        <v>1</v>
      </c>
      <c r="G17" s="9" t="str">
        <f>HYPERLINK("#U14", "Sources &gt;&gt;")</f>
        <v>Sources &gt;&gt;</v>
      </c>
      <c r="I17" s="35" t="s">
        <v>538</v>
      </c>
      <c r="J17" s="41" t="str">
        <f>IFERROR(VLOOKUP(I17,'ISO3166-1'!A:C,3,FALSE),"")</f>
        <v>Australia</v>
      </c>
      <c r="K17" s="34"/>
      <c r="L17" s="35"/>
      <c r="M17" s="35"/>
      <c r="N17" s="39"/>
      <c r="O17" s="96"/>
      <c r="Q17" s="176" t="s">
        <v>643</v>
      </c>
      <c r="R17" s="188" t="s">
        <v>644</v>
      </c>
      <c r="S17" s="176" t="s">
        <v>645</v>
      </c>
      <c r="U17" s="176" t="s">
        <v>646</v>
      </c>
      <c r="V17" s="188" t="s">
        <v>647</v>
      </c>
      <c r="W17" s="176" t="s">
        <v>648</v>
      </c>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649</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539</v>
      </c>
      <c r="R22" s="188" t="s">
        <v>540</v>
      </c>
      <c r="S22" s="176" t="s">
        <v>541</v>
      </c>
      <c r="U22" s="176" t="s">
        <v>650</v>
      </c>
      <c r="V22" s="188" t="s">
        <v>651</v>
      </c>
      <c r="W22" s="176" t="s">
        <v>652</v>
      </c>
      <c r="Y22" s="176"/>
      <c r="Z22" s="176"/>
      <c r="AA22" s="176"/>
    </row>
    <row r="23" spans="1:27" ht="20.149999999999999" customHeight="1" x14ac:dyDescent="0.35">
      <c r="A23" s="70" t="s">
        <v>522</v>
      </c>
      <c r="B23" s="181" t="str">
        <f>IFERROR(VLOOKUP("A"&amp;$F$1*1&amp;"B1",'Level 4 Categories'!$A:$H,4,FALSE),"")</f>
        <v>Facilities and Buildings Management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Interior maintenance and decor</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Interior decorating, reconfiguration and repair</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Interior design or decorating</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Post-Handover Office furniture installation or reconfiguration service</v>
      </c>
      <c r="C27" s="180"/>
      <c r="D27" s="44"/>
      <c r="E27" s="206"/>
      <c r="F27" s="206"/>
      <c r="G27" s="206"/>
      <c r="H27" s="57"/>
      <c r="I27" s="35"/>
      <c r="J27" s="41" t="str">
        <f>IFERROR(VLOOKUP(I27,'ISO3166-1'!A:C,3,FALSE),"")</f>
        <v/>
      </c>
      <c r="K27" s="78"/>
      <c r="L27" s="35"/>
      <c r="M27" s="79"/>
      <c r="N27" s="39"/>
      <c r="O27" s="96"/>
      <c r="Q27" s="176" t="s">
        <v>546</v>
      </c>
      <c r="R27" s="188" t="s">
        <v>547</v>
      </c>
      <c r="S27" s="176" t="s">
        <v>548</v>
      </c>
      <c r="U27" s="176" t="s">
        <v>539</v>
      </c>
      <c r="V27" s="188" t="s">
        <v>540</v>
      </c>
      <c r="W27" s="176" t="s">
        <v>653</v>
      </c>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Office furniture repair service</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t="s">
        <v>550</v>
      </c>
      <c r="R32" s="188" t="s">
        <v>551</v>
      </c>
      <c r="S32" s="176" t="s">
        <v>552</v>
      </c>
      <c r="U32" s="176" t="s">
        <v>654</v>
      </c>
      <c r="V32" s="188" t="s">
        <v>655</v>
      </c>
      <c r="W32" s="176" t="s">
        <v>656</v>
      </c>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t="s">
        <v>657</v>
      </c>
      <c r="R37" s="188" t="s">
        <v>658</v>
      </c>
      <c r="S37" s="176" t="s">
        <v>659</v>
      </c>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WnPvXyw8N2ejQy75dfVMTeY1/9gHlmTxVsr6JHrWck0qm22/dKYy6fVEOmuzMFNza3Q7GpZC3xNSculIvWPRaQ==" saltValue="DB/88mmuI4R7VpSjWgPAy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657" priority="8" operator="containsText" text="⊟">
      <formula>NOT(ISERROR(SEARCH("⊟",A12)))</formula>
    </cfRule>
    <cfRule type="containsText" dxfId="656" priority="9" operator="containsText" text="⊞">
      <formula>NOT(ISERROR(SEARCH("⊞",A12)))</formula>
    </cfRule>
  </conditionalFormatting>
  <conditionalFormatting sqref="F2 G3">
    <cfRule type="cellIs" dxfId="655" priority="3" operator="equal">
      <formula>"Minor"</formula>
    </cfRule>
    <cfRule type="cellIs" dxfId="654" priority="4" operator="equal">
      <formula>"Low"</formula>
    </cfRule>
    <cfRule type="cellIs" dxfId="653" priority="5" operator="equal">
      <formula>"Moderate"</formula>
    </cfRule>
    <cfRule type="cellIs" dxfId="652" priority="6" operator="greaterThanOrEqual">
      <formula>"High"</formula>
    </cfRule>
  </conditionalFormatting>
  <conditionalFormatting sqref="F15">
    <cfRule type="expression" dxfId="651" priority="1">
      <formula>#REF!&lt;&gt;""</formula>
    </cfRule>
  </conditionalFormatting>
  <conditionalFormatting sqref="F16:F18">
    <cfRule type="expression" dxfId="650" priority="7">
      <formula>#REF!&lt;&gt;""</formula>
    </cfRule>
  </conditionalFormatting>
  <conditionalFormatting sqref="L17:M52">
    <cfRule type="cellIs" dxfId="649"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6B9D1E6E-7A3B-467D-ADB8-4D4C72244F90}">
      <formula1>OR(D16=0,D16=1)</formula1>
    </dataValidation>
    <dataValidation type="custom" allowBlank="1" showInputMessage="1" showErrorMessage="1" errorTitle="Enter 0 or 3" error="Enter 0 or 3" promptTitle="Enter 0 or 3" prompt="0 = no risk identified_x000a_3 = risk identified on the HRPL list" sqref="D19" xr:uid="{C86AEDFB-83C4-4F69-8A60-C23E6A8B0BB0}">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58DA8DBE-0FE7-4AAC-BECA-58C11D7A8C52}">
      <formula1>OR(F15=0,F15=3)</formula1>
    </dataValidation>
  </dataValidations>
  <hyperlinks>
    <hyperlink ref="K15" r:id="rId1" display="HRPL: Data as of Sepetmeber 28, 2022 (Link)" xr:uid="{40DB80CB-1EDC-4774-B5D5-A9569E1CD328}"/>
    <hyperlink ref="K15:M15" r:id="rId2" display="US Dept of Labour TVPRA List 2022 (Link)" xr:uid="{415614C8-16AF-4B7B-BA0D-10D60D573E96}"/>
    <hyperlink ref="O15" r:id="rId3" xr:uid="{13151B32-1401-47C4-A30C-A81E8995229B}"/>
    <hyperlink ref="N15" r:id="rId4" xr:uid="{CDE05341-42E4-4735-9E6C-BB893B3A8B31}"/>
    <hyperlink ref="R32" r:id="rId5" xr:uid="{1C29B4B3-B2CF-428D-AB38-B6ACA302621D}"/>
    <hyperlink ref="R37" r:id="rId6" xr:uid="{1ABEE24D-09D3-442A-B3BA-5E986BD6814D}"/>
    <hyperlink ref="V27" r:id="rId7" xr:uid="{0D97B1BF-02E0-40E1-BBED-80F6A6F05E05}"/>
    <hyperlink ref="V32" r:id="rId8" xr:uid="{A57C4962-1F88-4FBD-8190-AA887828EF1A}"/>
    <hyperlink ref="E17" location="'Supply Chain Model'!A1" display="Supply Chain Model" xr:uid="{A6828AA5-15FF-43D1-87D1-C312E922F200}"/>
    <hyperlink ref="E15" location="'Authoritative Determinations'!A1" display="Product (Authoritative Determinations)" xr:uid="{7E2B87B3-7D55-4608-A1C0-1BE41848D024}"/>
    <hyperlink ref="E16" location="'Vulnerable populations'!A1" display="Vulnerable population" xr:uid="{04E749AE-9456-4D54-A5F0-A7354CA932E4}"/>
    <hyperlink ref="E18" location="'Regulatory context'!A1" display="Regulatory context" xr:uid="{63BCE9D2-C331-482E-BE09-7F4F24DC61CA}"/>
    <hyperlink ref="R17" r:id="rId9" xr:uid="{57774E38-2E27-495B-BA4F-2C5CDB88FECA}"/>
    <hyperlink ref="R22" r:id="rId10" xr:uid="{92F5778D-9C73-4F9E-B691-C4877F8906A0}"/>
    <hyperlink ref="R27" r:id="rId11" xr:uid="{11739D6D-58A2-4CAB-9B6B-81C7C5071873}"/>
    <hyperlink ref="V17" r:id="rId12" xr:uid="{E453AA52-B59F-4149-85BA-63354B2D003E}"/>
    <hyperlink ref="V22" r:id="rId13" xr:uid="{57831976-45B9-492F-A889-5ABB6144D6D4}"/>
  </hyperlinks>
  <pageMargins left="0.23622047244094491" right="0.23622047244094491" top="1.1811023622047245" bottom="0.19685039370078741" header="0.31496062992125984" footer="0.31496062992125984"/>
  <pageSetup paperSize="9" scale="42" fitToHeight="3" orientation="landscape" r:id="rId14"/>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9100E-B149-45F4-ABD1-1B2EC4545848}">
  <sheetPr codeName="Sheet11">
    <tabColor theme="4" tint="-0.499984740745262"/>
    <pageSetUpPr fitToPage="1"/>
  </sheetPr>
  <dimension ref="A1:C2"/>
  <sheetViews>
    <sheetView zoomScaleNormal="100" workbookViewId="0">
      <selection sqref="A1:C1"/>
    </sheetView>
  </sheetViews>
  <sheetFormatPr defaultRowHeight="14.5" x14ac:dyDescent="0.35"/>
  <cols>
    <col min="1" max="1" width="47.81640625" customWidth="1"/>
    <col min="2" max="2" width="60.54296875" customWidth="1"/>
    <col min="3" max="3" width="77.54296875" customWidth="1"/>
  </cols>
  <sheetData>
    <row r="1" spans="1:3" ht="21" x14ac:dyDescent="0.35">
      <c r="A1" s="115" t="s">
        <v>2</v>
      </c>
      <c r="B1" s="115"/>
      <c r="C1" s="115"/>
    </row>
    <row r="2" spans="1:3" ht="210" customHeight="1" x14ac:dyDescent="0.35">
      <c r="A2" s="116" t="s">
        <v>3</v>
      </c>
      <c r="B2" s="116"/>
      <c r="C2" s="116"/>
    </row>
  </sheetData>
  <sheetProtection algorithmName="SHA-512" hashValue="cb5aQCCVdZ+cCHSug6f8HmrNhUGJXszCuTlFTFutxVt8QJrMPF9OILFdQwu6x8mu9nLPl+TOwSUlYL3L/1yfUQ==" saltValue="zHErVTHLezMyrmMusU8Nxw==" spinCount="100000" sheet="1" objects="1" scenarios="1"/>
  <mergeCells count="2">
    <mergeCell ref="A1:C1"/>
    <mergeCell ref="A2:C2"/>
  </mergeCells>
  <pageMargins left="0.23622047244094491" right="0.23622047244094491" top="0.74803149606299213" bottom="0.74803149606299213" header="0.31496062992125984" footer="0.31496062992125984"/>
  <pageSetup scale="72" orientation="landscape" r:id="rId1"/>
  <headerFooter>
    <oddFooter>&amp;L© 2024 | NSW Anti-slavery Commissioner&amp;C&amp;P of &amp;N&amp;RPrinted &amp;D &amp;T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94745-4F25-4B98-9696-5A523F0B814C}">
  <sheetPr codeName="Sheet64">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660</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Security Services and Equipment</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Security Services</v>
      </c>
      <c r="C17" s="192"/>
      <c r="E17" s="36" t="s">
        <v>22</v>
      </c>
      <c r="F17" s="37">
        <v>1</v>
      </c>
      <c r="G17" s="9" t="str">
        <f>HYPERLINK("#U14", "Sources &gt;&gt;")</f>
        <v>Sources &gt;&gt;</v>
      </c>
      <c r="I17" s="35" t="s">
        <v>538</v>
      </c>
      <c r="J17" s="41" t="str">
        <f>IFERROR(VLOOKUP(I17,'ISO3166-1'!A:C,3,FALSE),"")</f>
        <v>Australia</v>
      </c>
      <c r="K17" s="34"/>
      <c r="L17" s="35"/>
      <c r="M17" s="35"/>
      <c r="N17" s="39"/>
      <c r="O17" s="96"/>
      <c r="Q17" s="176" t="s">
        <v>661</v>
      </c>
      <c r="R17" s="188" t="s">
        <v>662</v>
      </c>
      <c r="S17" s="176" t="s">
        <v>663</v>
      </c>
      <c r="U17" s="176" t="s">
        <v>664</v>
      </c>
      <c r="V17" s="188" t="s">
        <v>665</v>
      </c>
      <c r="W17" s="176" t="s">
        <v>666</v>
      </c>
      <c r="Y17" s="176" t="s">
        <v>667</v>
      </c>
      <c r="Z17" s="188" t="s">
        <v>668</v>
      </c>
      <c r="AA17" s="176" t="s">
        <v>669</v>
      </c>
    </row>
    <row r="18" spans="1:27" ht="20.149999999999999" customHeight="1" x14ac:dyDescent="0.35">
      <c r="A18" s="202" t="s">
        <v>542</v>
      </c>
      <c r="B18" s="202"/>
      <c r="C18" s="202"/>
      <c r="D18" s="48"/>
      <c r="E18" s="36" t="s">
        <v>521</v>
      </c>
      <c r="F18" s="37">
        <v>1</v>
      </c>
      <c r="G18" s="9" t="str">
        <f>HYPERLINK("#Y14", "Sources &gt;&gt;")</f>
        <v>Sources &gt;&gt;</v>
      </c>
      <c r="H18" s="48"/>
      <c r="I18" s="35"/>
      <c r="J18" s="41"/>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670</v>
      </c>
      <c r="F21" s="206"/>
      <c r="G21" s="206"/>
      <c r="H21" s="49"/>
      <c r="I21" s="35"/>
      <c r="J21" s="41"/>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c r="K22" s="78"/>
      <c r="L22" s="35"/>
      <c r="M22" s="79"/>
      <c r="N22" s="39"/>
      <c r="O22" s="96"/>
      <c r="Q22" s="176" t="s">
        <v>671</v>
      </c>
      <c r="R22" s="188" t="s">
        <v>672</v>
      </c>
      <c r="S22" s="176" t="s">
        <v>673</v>
      </c>
      <c r="U22" s="176" t="s">
        <v>674</v>
      </c>
      <c r="V22" s="188" t="s">
        <v>675</v>
      </c>
      <c r="W22" s="176" t="s">
        <v>676</v>
      </c>
      <c r="Y22" s="176"/>
      <c r="Z22" s="176"/>
      <c r="AA22" s="176"/>
    </row>
    <row r="23" spans="1:27" ht="20.149999999999999" customHeight="1" x14ac:dyDescent="0.35">
      <c r="A23" s="70" t="s">
        <v>522</v>
      </c>
      <c r="B23" s="181" t="str">
        <f>IFERROR(VLOOKUP("A"&amp;$F$1*1&amp;"B1",'Level 4 Categories'!$A:$H,4,FALSE),"")</f>
        <v>Facilities and Buildings Management</v>
      </c>
      <c r="C23" s="182"/>
      <c r="E23" s="206"/>
      <c r="F23" s="206"/>
      <c r="G23" s="206"/>
      <c r="I23" s="35"/>
      <c r="J23" s="41"/>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Security Services and Equipment</v>
      </c>
      <c r="C24" s="184"/>
      <c r="D24" s="48"/>
      <c r="E24" s="206"/>
      <c r="F24" s="206"/>
      <c r="G24" s="206"/>
      <c r="H24" s="48"/>
      <c r="I24" s="35"/>
      <c r="J24" s="41"/>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Security Services</v>
      </c>
      <c r="C25" s="186"/>
      <c r="D25" s="44"/>
      <c r="E25" s="206"/>
      <c r="F25" s="206"/>
      <c r="G25" s="206"/>
      <c r="H25" s="57"/>
      <c r="I25" s="35"/>
      <c r="J25" s="41"/>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Security guard services</v>
      </c>
      <c r="C26" s="180"/>
      <c r="D26" s="44"/>
      <c r="E26" s="206"/>
      <c r="F26" s="206"/>
      <c r="G26" s="206"/>
      <c r="H26" s="57"/>
      <c r="I26" s="35"/>
      <c r="J26" s="41"/>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Burglary protection services</v>
      </c>
      <c r="C27" s="180"/>
      <c r="D27" s="44"/>
      <c r="E27" s="206"/>
      <c r="F27" s="206"/>
      <c r="G27" s="206"/>
      <c r="H27" s="57"/>
      <c r="I27" s="35"/>
      <c r="J27" s="41"/>
      <c r="K27" s="78"/>
      <c r="L27" s="35"/>
      <c r="M27" s="79"/>
      <c r="N27" s="39"/>
      <c r="O27" s="96"/>
      <c r="Q27" s="176"/>
      <c r="R27" s="188"/>
      <c r="S27" s="176"/>
      <c r="U27" s="176" t="s">
        <v>671</v>
      </c>
      <c r="V27" s="188" t="s">
        <v>677</v>
      </c>
      <c r="W27" s="176" t="s">
        <v>678</v>
      </c>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Surveillance or alarm maintenance or monitoring</v>
      </c>
      <c r="C28" s="180"/>
      <c r="D28" s="44"/>
      <c r="E28" s="206"/>
      <c r="F28" s="206"/>
      <c r="G28" s="206"/>
      <c r="H28" s="57"/>
      <c r="I28" s="35"/>
      <c r="J28" s="41"/>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c r="K32" s="78"/>
      <c r="L32" s="35"/>
      <c r="M32" s="79"/>
      <c r="N32" s="42"/>
      <c r="O32" s="96"/>
      <c r="Q32" s="176"/>
      <c r="R32" s="176"/>
      <c r="S32" s="176"/>
      <c r="U32" s="176" t="s">
        <v>661</v>
      </c>
      <c r="V32" s="188" t="s">
        <v>662</v>
      </c>
      <c r="W32" s="176" t="s">
        <v>679</v>
      </c>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7VvQuB9etRJP/d6WkCo/bRzoiLiv3EF51eBSMyJ1JgFrKH48ybzcMAx71y+XZVmbwT52gkiqXb9RzWvwh2FkDg==" saltValue="0koDh/4DkqKmJsKcu61PZw=="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648" priority="8" operator="containsText" text="⊟">
      <formula>NOT(ISERROR(SEARCH("⊟",A12)))</formula>
    </cfRule>
    <cfRule type="containsText" dxfId="647" priority="9" operator="containsText" text="⊞">
      <formula>NOT(ISERROR(SEARCH("⊞",A12)))</formula>
    </cfRule>
  </conditionalFormatting>
  <conditionalFormatting sqref="F2 G3">
    <cfRule type="cellIs" dxfId="646" priority="3" operator="equal">
      <formula>"Minor"</formula>
    </cfRule>
    <cfRule type="cellIs" dxfId="645" priority="4" operator="equal">
      <formula>"Low"</formula>
    </cfRule>
    <cfRule type="cellIs" dxfId="644" priority="5" operator="equal">
      <formula>"Moderate"</formula>
    </cfRule>
    <cfRule type="cellIs" dxfId="643" priority="6" operator="greaterThanOrEqual">
      <formula>"High"</formula>
    </cfRule>
  </conditionalFormatting>
  <conditionalFormatting sqref="F15">
    <cfRule type="expression" dxfId="642" priority="1">
      <formula>#REF!&lt;&gt;""</formula>
    </cfRule>
  </conditionalFormatting>
  <conditionalFormatting sqref="F16:F18">
    <cfRule type="expression" dxfId="641" priority="7">
      <formula>#REF!&lt;&gt;""</formula>
    </cfRule>
  </conditionalFormatting>
  <conditionalFormatting sqref="L17:M52">
    <cfRule type="cellIs" dxfId="640"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37B6824B-3CA8-4541-ABBF-F3218D9BEED8}">
      <formula1>OR(D16=0,D16=1)</formula1>
    </dataValidation>
    <dataValidation type="custom" allowBlank="1" showInputMessage="1" showErrorMessage="1" errorTitle="Enter 0 or 3" error="Enter 0 or 3" promptTitle="Enter 0 or 3" prompt="0 = no risk identified_x000a_3 = risk identified on the HRPL list" sqref="D19" xr:uid="{5CB7554A-342D-4751-A65C-9C13F0B0693D}">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6F333166-47F5-4882-BB50-D2465B5B0554}">
      <formula1>OR(F15=0,F15=3)</formula1>
    </dataValidation>
  </dataValidations>
  <hyperlinks>
    <hyperlink ref="K15" r:id="rId1" display="HRPL: Data as of Sepetmeber 28, 2022 (Link)" xr:uid="{6B26DA96-CFB6-4675-A5B7-F1AEEE1F74BC}"/>
    <hyperlink ref="K15:M15" r:id="rId2" display="US Dept of Labour TVPRA List 2022 (Link)" xr:uid="{A92834F5-4620-40AE-8C13-8EBF8164E143}"/>
    <hyperlink ref="O15" r:id="rId3" xr:uid="{CADFC377-63B6-4988-92F9-FEA7F986C8F5}"/>
    <hyperlink ref="N15" r:id="rId4" xr:uid="{2D897331-1DE3-4C8B-A776-D7B266991EDA}"/>
    <hyperlink ref="V27" r:id="rId5" xr:uid="{61F04E9D-75BF-4E45-B491-5EDEFB043ED6}"/>
    <hyperlink ref="V32" r:id="rId6" xr:uid="{A865AB0F-9AB6-4D7D-BCBE-A7E074FE978B}"/>
    <hyperlink ref="E17" location="'Supply Chain Model'!A1" display="Supply Chain Model" xr:uid="{1C591955-B697-4C6C-93B3-3AFF4FAA4ED7}"/>
    <hyperlink ref="E15" location="'Authoritative Determinations'!A1" display="Product (Authoritative Determinations)" xr:uid="{5D0AB9D8-2948-4FBF-9B2F-DB6B62785510}"/>
    <hyperlink ref="E16" location="'Vulnerable populations'!A1" display="Vulnerable population" xr:uid="{A19A85AC-6B3F-4550-A82A-0A1918989E6E}"/>
    <hyperlink ref="E18" location="'Regulatory context'!A1" display="Regulatory context" xr:uid="{B721F448-BB42-4F59-BDB9-BEB5654B088D}"/>
    <hyperlink ref="R17" r:id="rId7" xr:uid="{22B47059-6499-446C-B342-54C92FFB5093}"/>
    <hyperlink ref="R22" r:id="rId8" xr:uid="{8425E974-ED9E-4689-A769-CFE4B2946DEB}"/>
    <hyperlink ref="V17" r:id="rId9" xr:uid="{CA1C8A8B-87A6-4F0D-91E9-305CD1297E42}"/>
    <hyperlink ref="V22" r:id="rId10" xr:uid="{A77BD444-FA29-4F00-9308-74A07B8387D2}"/>
    <hyperlink ref="Z17" r:id="rId11" xr:uid="{E70649B3-EAF1-410B-91A4-76614A25BD80}"/>
  </hyperlinks>
  <pageMargins left="0.23622047244094491" right="0.23622047244094491" top="1.1811023622047245" bottom="0.19685039370078741" header="0.31496062992125984" footer="0.31496062992125984"/>
  <pageSetup paperSize="9" scale="42" fitToHeight="3" orientation="landscape" r:id="rId12"/>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4C1DC-28ED-4322-B15F-C20291782EF7}">
  <sheetPr codeName="Sheet65">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680</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Parking</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Vehicle Parking Services</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Facilities and Buildings Management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Parking</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Vehicle Parking Services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Vehicle parking service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UkLvCbGHazrW8HyjyhWVVp/ADA/+cXnRJJyB6JzSL5pYbXA8elOtxIOCADO+6u6ZUZS6Kygz2xCeuqz9Wvu+Yg==" saltValue="x6glhD+QNnTNfzgGDv0BIw=="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639" priority="8" operator="containsText" text="⊟">
      <formula>NOT(ISERROR(SEARCH("⊟",A12)))</formula>
    </cfRule>
    <cfRule type="containsText" dxfId="638" priority="9" operator="containsText" text="⊞">
      <formula>NOT(ISERROR(SEARCH("⊞",A12)))</formula>
    </cfRule>
  </conditionalFormatting>
  <conditionalFormatting sqref="F2 G3">
    <cfRule type="cellIs" dxfId="637" priority="3" operator="equal">
      <formula>"Minor"</formula>
    </cfRule>
    <cfRule type="cellIs" dxfId="636" priority="4" operator="equal">
      <formula>"Low"</formula>
    </cfRule>
    <cfRule type="cellIs" dxfId="635" priority="5" operator="equal">
      <formula>"Moderate"</formula>
    </cfRule>
    <cfRule type="cellIs" dxfId="634" priority="6" operator="greaterThanOrEqual">
      <formula>"High"</formula>
    </cfRule>
  </conditionalFormatting>
  <conditionalFormatting sqref="F15">
    <cfRule type="expression" dxfId="633" priority="1">
      <formula>#REF!&lt;&gt;""</formula>
    </cfRule>
  </conditionalFormatting>
  <conditionalFormatting sqref="F16:F18">
    <cfRule type="expression" dxfId="632" priority="7">
      <formula>#REF!&lt;&gt;""</formula>
    </cfRule>
  </conditionalFormatting>
  <conditionalFormatting sqref="L17:M52">
    <cfRule type="cellIs" dxfId="631"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6F439EA2-3DF9-4A39-8DEE-8CF3C4A3CD6F}">
      <formula1>OR(D16=0,D16=1)</formula1>
    </dataValidation>
    <dataValidation type="custom" allowBlank="1" showInputMessage="1" showErrorMessage="1" errorTitle="Enter 0 or 3" error="Enter 0 or 3" promptTitle="Enter 0 or 3" prompt="0 = no risk identified_x000a_3 = risk identified on the HRPL list" sqref="D19" xr:uid="{6E6DEF75-5316-47DB-8EA6-7C7464899570}">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AB2A97B2-7408-4A6C-B4AF-05AF5E47E992}">
      <formula1>OR(F15=0,F15=3)</formula1>
    </dataValidation>
  </dataValidations>
  <hyperlinks>
    <hyperlink ref="K15" r:id="rId1" display="HRPL: Data as of Sepetmeber 28, 2022 (Link)" xr:uid="{8AEC34F9-7D58-4CFC-A710-4919B7062F54}"/>
    <hyperlink ref="K15:M15" r:id="rId2" display="US Dept of Labour TVPRA List 2022 (Link)" xr:uid="{47F99DFF-5265-4E36-AB6F-315D8687612B}"/>
    <hyperlink ref="O15" r:id="rId3" xr:uid="{3E297460-BA58-4711-8010-5216B1F05965}"/>
    <hyperlink ref="N15" r:id="rId4" xr:uid="{B32695F6-D45C-4D4D-9CB0-E8E5D7E1A79A}"/>
    <hyperlink ref="E17" location="'Supply Chain Model'!A1" display="Supply Chain Model" xr:uid="{A82EBB38-795A-4418-947E-F3127D445068}"/>
    <hyperlink ref="E15" location="'Authoritative Determinations'!A1" display="Product (Authoritative Determinations)" xr:uid="{56AF2584-89E9-4810-973D-4B0CDF9F322A}"/>
    <hyperlink ref="E16" location="'Vulnerable populations'!A1" display="Vulnerable population" xr:uid="{C0450699-33C7-46FE-A534-FB78376B7CB0}"/>
    <hyperlink ref="E18" location="'Regulatory context'!A1" display="Regulatory context" xr:uid="{FFF9FC1E-C16B-46E4-826D-6D6CAFF4A181}"/>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3543C-D570-4261-B1C6-4973A2B78130}">
  <sheetPr codeName="Sheet66">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632</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Cleaning</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Cleaning</v>
      </c>
      <c r="C17" s="192"/>
      <c r="E17" s="36" t="s">
        <v>22</v>
      </c>
      <c r="F17" s="37">
        <v>1</v>
      </c>
      <c r="G17" s="9" t="str">
        <f>HYPERLINK("#U14", "Sources &gt;&gt;")</f>
        <v>Sources &gt;&gt;</v>
      </c>
      <c r="I17" s="35" t="s">
        <v>538</v>
      </c>
      <c r="J17" s="41" t="str">
        <f>IFERROR(VLOOKUP(I17,'ISO3166-1'!A:C,3,FALSE),"")</f>
        <v>Australia</v>
      </c>
      <c r="K17" s="34"/>
      <c r="L17" s="35"/>
      <c r="M17" s="35"/>
      <c r="N17" s="39"/>
      <c r="O17" s="96"/>
      <c r="Q17" s="176" t="s">
        <v>682</v>
      </c>
      <c r="R17" s="188" t="s">
        <v>683</v>
      </c>
      <c r="S17" s="176" t="s">
        <v>684</v>
      </c>
      <c r="U17" s="176" t="s">
        <v>685</v>
      </c>
      <c r="V17" s="188" t="s">
        <v>686</v>
      </c>
      <c r="W17" s="176" t="s">
        <v>687</v>
      </c>
      <c r="Y17" s="176" t="s">
        <v>688</v>
      </c>
      <c r="Z17" s="188" t="s">
        <v>686</v>
      </c>
      <c r="AA17" s="176" t="s">
        <v>689</v>
      </c>
    </row>
    <row r="18" spans="1:27" ht="20.149999999999999" customHeight="1" x14ac:dyDescent="0.35">
      <c r="A18" s="202" t="s">
        <v>542</v>
      </c>
      <c r="B18" s="202"/>
      <c r="C18" s="202"/>
      <c r="D18" s="48"/>
      <c r="E18" s="36" t="s">
        <v>521</v>
      </c>
      <c r="F18" s="37">
        <v>1</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690</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685</v>
      </c>
      <c r="R22" s="188" t="s">
        <v>686</v>
      </c>
      <c r="S22" s="176" t="s">
        <v>691</v>
      </c>
      <c r="U22" s="176" t="s">
        <v>682</v>
      </c>
      <c r="V22" s="188" t="s">
        <v>683</v>
      </c>
      <c r="W22" s="176" t="s">
        <v>692</v>
      </c>
      <c r="Y22" s="176" t="s">
        <v>693</v>
      </c>
      <c r="Z22" s="188" t="s">
        <v>694</v>
      </c>
      <c r="AA22" s="176" t="s">
        <v>695</v>
      </c>
    </row>
    <row r="23" spans="1:27" ht="20.149999999999999" customHeight="1" x14ac:dyDescent="0.35">
      <c r="A23" s="70" t="s">
        <v>522</v>
      </c>
      <c r="B23" s="181" t="str">
        <f>IFERROR(VLOOKUP("A"&amp;$F$1*1&amp;"B1",'Level 4 Categories'!$A:$H,4,FALSE),"")</f>
        <v>Facilities and Buildings Management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Cleaning</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Cleaning</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Building cleaning services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Cleaning services for parks and outdoor public venues</v>
      </c>
      <c r="C27" s="180"/>
      <c r="D27" s="44"/>
      <c r="E27" s="206"/>
      <c r="F27" s="206"/>
      <c r="G27" s="206"/>
      <c r="H27" s="57"/>
      <c r="I27" s="35"/>
      <c r="J27" s="41" t="str">
        <f>IFERROR(VLOOKUP(I27,'ISO3166-1'!A:C,3,FALSE),"")</f>
        <v/>
      </c>
      <c r="K27" s="78"/>
      <c r="L27" s="35"/>
      <c r="M27" s="79"/>
      <c r="N27" s="39"/>
      <c r="O27" s="96"/>
      <c r="Q27" s="176" t="s">
        <v>696</v>
      </c>
      <c r="R27" s="188" t="s">
        <v>697</v>
      </c>
      <c r="S27" s="176" t="s">
        <v>698</v>
      </c>
      <c r="U27" s="176" t="s">
        <v>699</v>
      </c>
      <c r="V27" s="188" t="s">
        <v>700</v>
      </c>
      <c r="W27" s="176" t="s">
        <v>701</v>
      </c>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Floor cleaning services</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Building exterior cleaning service</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Washroom sanitation services</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Rest room cleaning services</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Disinfection or deodorizing services</v>
      </c>
      <c r="C32" s="180"/>
      <c r="D32" s="44"/>
      <c r="E32" s="206"/>
      <c r="F32" s="206"/>
      <c r="G32" s="206"/>
      <c r="H32" s="57"/>
      <c r="I32" s="35"/>
      <c r="J32" s="41" t="str">
        <f>IFERROR(VLOOKUP(I32,'ISO3166-1'!A:C,3,FALSE),"")</f>
        <v/>
      </c>
      <c r="K32" s="78"/>
      <c r="L32" s="35"/>
      <c r="M32" s="79"/>
      <c r="N32" s="42"/>
      <c r="O32" s="96"/>
      <c r="Q32" s="176" t="s">
        <v>702</v>
      </c>
      <c r="R32" s="188" t="s">
        <v>703</v>
      </c>
      <c r="S32" s="176" t="s">
        <v>704</v>
      </c>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jwSiW4xl74JBLy/hwc+STbG937roa4pfQxFPK3x4ylb9w4nPqdsRTEfUnggBkB7KoS6WvilMIF/8j03iBB+MiQ==" saltValue="EYIjykjLpotmXHb7mWZ+h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630" priority="8" operator="containsText" text="⊟">
      <formula>NOT(ISERROR(SEARCH("⊟",A12)))</formula>
    </cfRule>
    <cfRule type="containsText" dxfId="629" priority="9" operator="containsText" text="⊞">
      <formula>NOT(ISERROR(SEARCH("⊞",A12)))</formula>
    </cfRule>
  </conditionalFormatting>
  <conditionalFormatting sqref="F2 G3">
    <cfRule type="cellIs" dxfId="628" priority="3" operator="equal">
      <formula>"Minor"</formula>
    </cfRule>
    <cfRule type="cellIs" dxfId="627" priority="4" operator="equal">
      <formula>"Low"</formula>
    </cfRule>
    <cfRule type="cellIs" dxfId="626" priority="5" operator="equal">
      <formula>"Moderate"</formula>
    </cfRule>
    <cfRule type="cellIs" dxfId="625" priority="6" operator="greaterThanOrEqual">
      <formula>"High"</formula>
    </cfRule>
  </conditionalFormatting>
  <conditionalFormatting sqref="F15">
    <cfRule type="expression" dxfId="624" priority="1">
      <formula>#REF!&lt;&gt;""</formula>
    </cfRule>
  </conditionalFormatting>
  <conditionalFormatting sqref="F16:F18">
    <cfRule type="expression" dxfId="623" priority="7">
      <formula>#REF!&lt;&gt;""</formula>
    </cfRule>
  </conditionalFormatting>
  <conditionalFormatting sqref="L17:M52">
    <cfRule type="cellIs" dxfId="622"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7E208560-7213-45B5-8E51-29C9CEFC3F31}">
      <formula1>OR(D16=0,D16=1)</formula1>
    </dataValidation>
    <dataValidation type="custom" allowBlank="1" showInputMessage="1" showErrorMessage="1" errorTitle="Enter 0 or 3" error="Enter 0 or 3" promptTitle="Enter 0 or 3" prompt="0 = no risk identified_x000a_3 = risk identified on the HRPL list" sqref="D19" xr:uid="{A907410E-19C8-4408-9ED4-195253F735FA}">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A005C116-5FCD-49C8-AAF0-CC92D2DDE6A8}">
      <formula1>OR(F15=0,F15=3)</formula1>
    </dataValidation>
  </dataValidations>
  <hyperlinks>
    <hyperlink ref="K15" r:id="rId1" display="HRPL: Data as of Sepetmeber 28, 2022 (Link)" xr:uid="{1840F1D3-2370-4251-8368-2E5EC1B186BB}"/>
    <hyperlink ref="K15:M15" r:id="rId2" display="US Dept of Labour TVPRA List 2022 (Link)" xr:uid="{A4D5893D-E2F5-41C5-9172-296E102CB678}"/>
    <hyperlink ref="O15" r:id="rId3" xr:uid="{F6E16702-52E7-47A6-A735-2141603B4AD5}"/>
    <hyperlink ref="N15" r:id="rId4" xr:uid="{1B370201-57E5-4367-9C49-521AF45FD4FA}"/>
    <hyperlink ref="R32" r:id="rId5" xr:uid="{7D345281-7E90-401C-8AEB-3F70079ACA0E}"/>
    <hyperlink ref="V27" r:id="rId6" xr:uid="{585CBF26-1488-45C5-A84D-CA2BD88E509B}"/>
    <hyperlink ref="Z22" r:id="rId7" display="https://www.fairwork.gov.au/newsroom/media-releases/2023-media-releases/june-2023/20230605-carnarvon-cleaners-penalty-media-release_x000a__x000a_" xr:uid="{153C06A5-1C45-4450-B407-75A552BC2F54}"/>
    <hyperlink ref="E17" location="'Supply Chain Model'!A1" display="Supply Chain Model" xr:uid="{27D20979-F9C4-4572-9AC0-5839FABDECDC}"/>
    <hyperlink ref="E15" location="'Authoritative Determinations'!A1" display="Product (Authoritative Determinations)" xr:uid="{4E780B8C-7899-4BA8-BA0E-4056EFFA8174}"/>
    <hyperlink ref="E16" location="'Vulnerable populations'!A1" display="Vulnerable population" xr:uid="{87612298-38E2-4F82-8D84-CEA3E2EAB5D4}"/>
    <hyperlink ref="E18" location="'Regulatory context'!A1" display="Regulatory context" xr:uid="{47203B82-ED47-4CD5-8921-9817BEC93EB7}"/>
    <hyperlink ref="R17" r:id="rId8" xr:uid="{15EA2B63-9B39-4755-A8AE-D27CD2B922D2}"/>
    <hyperlink ref="R22" r:id="rId9" xr:uid="{297FC4CC-C352-4BBE-BB2A-A5E25083817F}"/>
    <hyperlink ref="R27" r:id="rId10" xr:uid="{3916A01E-301B-4485-81CA-381A5078C243}"/>
    <hyperlink ref="V17" r:id="rId11" xr:uid="{5FDED429-27CC-4D04-B05D-480F5EC3D66B}"/>
    <hyperlink ref="V22" r:id="rId12" xr:uid="{911C7B2E-5D28-4761-BFD9-5AC078DDCA74}"/>
    <hyperlink ref="Z17" r:id="rId13" xr:uid="{101F9124-C6DC-4EC7-8017-A27723905B67}"/>
  </hyperlinks>
  <pageMargins left="0.23622047244094491" right="0.23622047244094491" top="1.1811023622047245" bottom="0.19685039370078741" header="0.31496062992125984" footer="0.31496062992125984"/>
  <pageSetup paperSize="9" scale="42" fitToHeight="3" orientation="landscape" r:id="rId14"/>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68A1E-93A2-48D6-8310-8C509FF4A635}">
  <sheetPr codeName="Sheet67">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705</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3</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Cleaning</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Cleaning Supplies</v>
      </c>
      <c r="C17" s="192"/>
      <c r="E17" s="36" t="s">
        <v>22</v>
      </c>
      <c r="F17" s="37">
        <v>1</v>
      </c>
      <c r="G17" s="9" t="str">
        <f>HYPERLINK("#U14", "Sources &gt;&gt;")</f>
        <v>Sources &gt;&gt;</v>
      </c>
      <c r="I17" s="35" t="s">
        <v>538</v>
      </c>
      <c r="J17" s="41" t="str">
        <f>IFERROR(VLOOKUP(I17,'ISO3166-1'!A:C,3,FALSE),"")</f>
        <v>Australia</v>
      </c>
      <c r="K17" s="34"/>
      <c r="L17" s="35"/>
      <c r="M17" s="35"/>
      <c r="N17" s="39"/>
      <c r="O17" s="96"/>
      <c r="Q17" s="176" t="s">
        <v>706</v>
      </c>
      <c r="R17" s="188" t="s">
        <v>606</v>
      </c>
      <c r="S17" s="176" t="s">
        <v>707</v>
      </c>
      <c r="U17" s="176" t="s">
        <v>708</v>
      </c>
      <c r="V17" s="188" t="s">
        <v>709</v>
      </c>
      <c r="W17" s="176" t="s">
        <v>710</v>
      </c>
      <c r="Y17" s="176" t="s">
        <v>711</v>
      </c>
      <c r="Z17" s="188" t="s">
        <v>712</v>
      </c>
      <c r="AA17" s="176" t="s">
        <v>713</v>
      </c>
    </row>
    <row r="18" spans="1:27" ht="20.149999999999999" customHeight="1" x14ac:dyDescent="0.35">
      <c r="A18" s="202" t="s">
        <v>542</v>
      </c>
      <c r="B18" s="202"/>
      <c r="C18" s="202"/>
      <c r="D18" s="48"/>
      <c r="E18" s="36" t="s">
        <v>521</v>
      </c>
      <c r="F18" s="37">
        <v>1</v>
      </c>
      <c r="G18" s="9" t="str">
        <f>HYPERLINK("#Y14", "Sources &gt;&gt;")</f>
        <v>Sources &gt;&gt;</v>
      </c>
      <c r="H18" s="48"/>
      <c r="I18" s="35" t="s">
        <v>623</v>
      </c>
      <c r="J18" s="41" t="str">
        <f>IFERROR(VLOOKUP(I18,'ISO3166-1'!A:C,3,FALSE),"")</f>
        <v>Malaysia</v>
      </c>
      <c r="K18" s="78"/>
      <c r="L18" s="35"/>
      <c r="M18" s="79" t="s">
        <v>598</v>
      </c>
      <c r="N18" s="39">
        <v>121592798.92</v>
      </c>
      <c r="O18" s="231" t="s">
        <v>714</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627</v>
      </c>
      <c r="J19" s="41" t="str">
        <f>IFERROR(VLOOKUP(I19,'ISO3166-1'!A:C,3,FALSE),"")</f>
        <v>Thailand</v>
      </c>
      <c r="K19" s="78"/>
      <c r="L19" s="35"/>
      <c r="M19" s="79"/>
      <c r="N19" s="39">
        <v>24565423.522</v>
      </c>
      <c r="O19" s="232"/>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563</v>
      </c>
      <c r="J20" s="41" t="str">
        <f>IFERROR(VLOOKUP(I20,'ISO3166-1'!A:C,3,FALSE),"")</f>
        <v>China</v>
      </c>
      <c r="K20" s="78"/>
      <c r="L20" s="35"/>
      <c r="M20" s="79"/>
      <c r="N20" s="39">
        <v>22961477.379000001</v>
      </c>
      <c r="O20" s="233"/>
      <c r="Q20" s="177"/>
      <c r="R20" s="193"/>
      <c r="S20" s="177"/>
      <c r="U20" s="177"/>
      <c r="V20" s="177"/>
      <c r="W20" s="177"/>
      <c r="Y20" s="177"/>
      <c r="Z20" s="177"/>
      <c r="AA20" s="177"/>
    </row>
    <row r="21" spans="1:27" ht="20.149999999999999" customHeight="1" x14ac:dyDescent="0.35">
      <c r="A21" s="93"/>
      <c r="B21" s="9" t="str">
        <f t="shared" si="0"/>
        <v/>
      </c>
      <c r="C21" s="94"/>
      <c r="D21" s="49"/>
      <c r="E21" s="206" t="s">
        <v>715</v>
      </c>
      <c r="F21" s="206"/>
      <c r="G21" s="206"/>
      <c r="H21" s="49"/>
      <c r="I21" s="35" t="s">
        <v>563</v>
      </c>
      <c r="J21" s="41" t="str">
        <f>IFERROR(VLOOKUP(I21,'ISO3166-1'!A:C,3,FALSE),"")</f>
        <v>China</v>
      </c>
      <c r="K21" s="78"/>
      <c r="L21" s="35"/>
      <c r="M21" s="79"/>
      <c r="N21" s="39">
        <v>657076325.15899992</v>
      </c>
      <c r="O21" s="231" t="s">
        <v>716</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564</v>
      </c>
      <c r="J22" s="41" t="str">
        <f>IFERROR(VLOOKUP(I22,'ISO3166-1'!A:C,3,FALSE),"")</f>
        <v>United States of America (the)</v>
      </c>
      <c r="K22" s="78"/>
      <c r="L22" s="35"/>
      <c r="M22" s="79"/>
      <c r="N22" s="39">
        <v>156011011.866</v>
      </c>
      <c r="O22" s="232"/>
      <c r="Q22" s="176" t="s">
        <v>711</v>
      </c>
      <c r="R22" s="188" t="s">
        <v>712</v>
      </c>
      <c r="S22" s="176" t="s">
        <v>717</v>
      </c>
      <c r="U22" s="176" t="s">
        <v>711</v>
      </c>
      <c r="V22" s="188" t="s">
        <v>712</v>
      </c>
      <c r="W22" s="176" t="s">
        <v>718</v>
      </c>
      <c r="Y22" s="176"/>
      <c r="Z22" s="188"/>
      <c r="AA22" s="176"/>
    </row>
    <row r="23" spans="1:27" ht="20.149999999999999" customHeight="1" x14ac:dyDescent="0.35">
      <c r="A23" s="70" t="s">
        <v>522</v>
      </c>
      <c r="B23" s="181" t="str">
        <f>IFERROR(VLOOKUP("A"&amp;$F$1*1&amp;"B1",'Level 4 Categories'!$A:$H,4,FALSE),"")</f>
        <v>Facilities and Buildings Management</v>
      </c>
      <c r="C23" s="182"/>
      <c r="E23" s="206"/>
      <c r="F23" s="206"/>
      <c r="G23" s="206"/>
      <c r="I23" s="35" t="s">
        <v>627</v>
      </c>
      <c r="J23" s="41" t="str">
        <f>IFERROR(VLOOKUP(I23,'ISO3166-1'!A:C,3,FALSE),"")</f>
        <v>Thailand</v>
      </c>
      <c r="K23" s="78"/>
      <c r="L23" s="35"/>
      <c r="M23" s="79"/>
      <c r="N23" s="39">
        <v>150987602.26100001</v>
      </c>
      <c r="O23" s="232"/>
      <c r="Q23" s="177"/>
      <c r="R23" s="177"/>
      <c r="S23" s="177"/>
      <c r="U23" s="177"/>
      <c r="V23" s="177"/>
      <c r="W23" s="177"/>
      <c r="Y23" s="177"/>
      <c r="Z23" s="177"/>
      <c r="AA23" s="177"/>
    </row>
    <row r="24" spans="1:27" ht="20.149999999999999" customHeight="1" x14ac:dyDescent="0.35">
      <c r="A24" s="71" t="s">
        <v>526</v>
      </c>
      <c r="B24" s="183" t="str">
        <f>IFERROR(VLOOKUP("A"&amp;$F$1*1&amp;"B1",'Level 4 Categories'!$A:$H,5,FALSE),"")</f>
        <v>Cleaning</v>
      </c>
      <c r="C24" s="184"/>
      <c r="D24" s="48"/>
      <c r="E24" s="206"/>
      <c r="F24" s="206"/>
      <c r="G24" s="206"/>
      <c r="H24" s="48"/>
      <c r="I24" s="35" t="s">
        <v>623</v>
      </c>
      <c r="J24" s="41" t="str">
        <f>IFERROR(VLOOKUP(I24,'ISO3166-1'!A:C,3,FALSE),"")</f>
        <v>Malaysia</v>
      </c>
      <c r="K24" s="78"/>
      <c r="L24" s="35"/>
      <c r="M24" s="79"/>
      <c r="N24" s="39">
        <v>145791071.56200001</v>
      </c>
      <c r="O24" s="232"/>
      <c r="Q24" s="177"/>
      <c r="R24" s="177"/>
      <c r="S24" s="177"/>
      <c r="U24" s="177"/>
      <c r="V24" s="177"/>
      <c r="W24" s="177"/>
      <c r="Y24" s="177"/>
      <c r="Z24" s="177"/>
      <c r="AA24" s="177"/>
    </row>
    <row r="25" spans="1:27" ht="20.149999999999999" customHeight="1" x14ac:dyDescent="0.35">
      <c r="A25" s="72" t="s">
        <v>537</v>
      </c>
      <c r="B25" s="185" t="str">
        <f>IFERROR(VLOOKUP("A"&amp;$F$1*1&amp;"B1",'Level 4 Categories'!$A:$H,6,FALSE),"")</f>
        <v>Cleaning Supplies</v>
      </c>
      <c r="C25" s="186"/>
      <c r="D25" s="44"/>
      <c r="E25" s="206"/>
      <c r="F25" s="206"/>
      <c r="G25" s="206"/>
      <c r="H25" s="57"/>
      <c r="I25" s="35" t="s">
        <v>620</v>
      </c>
      <c r="J25" s="41" t="str">
        <f>IFERROR(VLOOKUP(I25,'ISO3166-1'!A:C,3,FALSE),"")</f>
        <v>Viet Nam</v>
      </c>
      <c r="K25" s="78"/>
      <c r="L25" s="35"/>
      <c r="M25" s="79"/>
      <c r="N25" s="39">
        <v>79270897.819000006</v>
      </c>
      <c r="O25" s="232"/>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General purpose cleaners</v>
      </c>
      <c r="C26" s="180"/>
      <c r="D26" s="44"/>
      <c r="E26" s="206"/>
      <c r="F26" s="206"/>
      <c r="G26" s="206"/>
      <c r="H26" s="57"/>
      <c r="I26" s="35" t="s">
        <v>575</v>
      </c>
      <c r="J26" s="41" t="str">
        <f>IFERROR(VLOOKUP(I26,'ISO3166-1'!A:C,3,FALSE),"")</f>
        <v>Germany</v>
      </c>
      <c r="K26" s="78"/>
      <c r="L26" s="35"/>
      <c r="M26" s="79"/>
      <c r="N26" s="39">
        <v>66032538.372000001</v>
      </c>
      <c r="O26" s="232"/>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Cleaning Equipment</v>
      </c>
      <c r="C27" s="180"/>
      <c r="D27" s="44"/>
      <c r="E27" s="206"/>
      <c r="F27" s="206"/>
      <c r="G27" s="206"/>
      <c r="H27" s="57"/>
      <c r="I27" s="35" t="s">
        <v>635</v>
      </c>
      <c r="J27" s="41" t="str">
        <f>IFERROR(VLOOKUP(I27,'ISO3166-1'!A:C,3,FALSE),"")</f>
        <v>Poland</v>
      </c>
      <c r="K27" s="78"/>
      <c r="L27" s="35"/>
      <c r="M27" s="79"/>
      <c r="N27" s="39">
        <v>58176462.814000003</v>
      </c>
      <c r="O27" s="232"/>
      <c r="Q27" s="176"/>
      <c r="R27" s="188"/>
      <c r="S27" s="176"/>
      <c r="U27" s="176"/>
      <c r="V27" s="188"/>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Industrial cleaning kits</v>
      </c>
      <c r="C28" s="180"/>
      <c r="D28" s="44"/>
      <c r="E28" s="206"/>
      <c r="F28" s="206"/>
      <c r="G28" s="206"/>
      <c r="H28" s="57"/>
      <c r="I28" s="35" t="s">
        <v>621</v>
      </c>
      <c r="J28" s="41" t="str">
        <f>IFERROR(VLOOKUP(I28,'ISO3166-1'!A:C,3,FALSE),"")</f>
        <v>Indonesia</v>
      </c>
      <c r="K28" s="78"/>
      <c r="L28" s="35"/>
      <c r="M28" s="79"/>
      <c r="N28" s="39">
        <v>47559932.768000007</v>
      </c>
      <c r="O28" s="232"/>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General purpose cleaning kits</v>
      </c>
      <c r="C29" s="180"/>
      <c r="D29" s="44"/>
      <c r="E29" s="206"/>
      <c r="F29" s="206"/>
      <c r="G29" s="206"/>
      <c r="H29" s="57"/>
      <c r="I29" s="35" t="s">
        <v>567</v>
      </c>
      <c r="J29" s="41" t="str">
        <f>IFERROR(VLOOKUP(I29,'ISO3166-1'!A:C,3,FALSE),"")</f>
        <v>United Kingdom of Great Britain and Northern Ireland (the)</v>
      </c>
      <c r="K29" s="78"/>
      <c r="L29" s="35"/>
      <c r="M29" s="79"/>
      <c r="N29" s="39">
        <v>39298606.561999999</v>
      </c>
      <c r="O29" s="232"/>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Trash bags</v>
      </c>
      <c r="C30" s="180"/>
      <c r="D30" s="44"/>
      <c r="E30" s="206"/>
      <c r="F30" s="206"/>
      <c r="G30" s="206"/>
      <c r="H30" s="57"/>
      <c r="I30" s="35" t="s">
        <v>622</v>
      </c>
      <c r="J30" s="41" t="str">
        <f>IFERROR(VLOOKUP(I30,'ISO3166-1'!A:C,3,FALSE),"")</f>
        <v>New Zealand</v>
      </c>
      <c r="K30" s="78"/>
      <c r="L30" s="35"/>
      <c r="M30" s="79"/>
      <c r="N30" s="39">
        <v>35461529.251000002</v>
      </c>
      <c r="O30" s="232"/>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Waste containers or rigid liners</v>
      </c>
      <c r="C31" s="180"/>
      <c r="D31" s="44"/>
      <c r="E31" s="206"/>
      <c r="F31" s="206"/>
      <c r="G31" s="206"/>
      <c r="H31" s="57"/>
      <c r="I31" s="35" t="s">
        <v>624</v>
      </c>
      <c r="J31" s="41" t="str">
        <f>IFERROR(VLOOKUP(I31,'ISO3166-1'!A:C,3,FALSE),"")</f>
        <v>Belgium</v>
      </c>
      <c r="K31" s="78"/>
      <c r="L31" s="35"/>
      <c r="M31" s="79"/>
      <c r="N31" s="39">
        <v>33244353.424000002</v>
      </c>
      <c r="O31" s="232"/>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Smoking urns or accessories</v>
      </c>
      <c r="C32" s="180"/>
      <c r="D32" s="44"/>
      <c r="E32" s="206"/>
      <c r="F32" s="206"/>
      <c r="G32" s="206"/>
      <c r="H32" s="57"/>
      <c r="I32" s="35" t="s">
        <v>719</v>
      </c>
      <c r="J32" s="41" t="str">
        <f>IFERROR(VLOOKUP(I32,'ISO3166-1'!A:C,3,FALSE),"")</f>
        <v>Singapore</v>
      </c>
      <c r="K32" s="78"/>
      <c r="L32" s="35"/>
      <c r="M32" s="79"/>
      <c r="N32" s="39">
        <v>28320137.952</v>
      </c>
      <c r="O32" s="232"/>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t="s">
        <v>720</v>
      </c>
      <c r="J33" s="41" t="str">
        <f>IFERROR(VLOOKUP(I33,'ISO3166-1'!A:C,3,FALSE),"")</f>
        <v>Korea (the Republic of)</v>
      </c>
      <c r="K33" s="78"/>
      <c r="L33" s="35"/>
      <c r="M33" s="79"/>
      <c r="N33" s="39">
        <v>24232767.241000004</v>
      </c>
      <c r="O33" s="232"/>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t="s">
        <v>721</v>
      </c>
      <c r="J34" s="41" t="str">
        <f>IFERROR(VLOOKUP(I34,'ISO3166-1'!A:C,3,FALSE),"")</f>
        <v>France</v>
      </c>
      <c r="K34" s="78"/>
      <c r="L34" s="35"/>
      <c r="M34" s="79"/>
      <c r="N34" s="39">
        <v>22768420.961000003</v>
      </c>
      <c r="O34" s="233"/>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P78ztTQrfHY0IZ6sEMbMYbaxQhljll5Scw0YNIEr1s94G3JC751FPz9+2WZCAHxW8cw0Cguxcm7x36TflE+Xig==" saltValue="pcCwERUdzMcmELYtpCPiUg==" spinCount="100000" sheet="1" objects="1" scenarios="1" formatRows="0"/>
  <mergeCells count="138">
    <mergeCell ref="AM1:AT2"/>
    <mergeCell ref="F2:G2"/>
    <mergeCell ref="A4:C4"/>
    <mergeCell ref="E4:G4"/>
    <mergeCell ref="I4:O4"/>
    <mergeCell ref="Q4:S4"/>
    <mergeCell ref="U4:W4"/>
    <mergeCell ref="Y4:AA4"/>
    <mergeCell ref="A1:C2"/>
    <mergeCell ref="F1:G1"/>
    <mergeCell ref="I1:I2"/>
    <mergeCell ref="J1:J2"/>
    <mergeCell ref="L1:O2"/>
    <mergeCell ref="W1:W2"/>
    <mergeCell ref="Z22:Z26"/>
    <mergeCell ref="AA22:AA26"/>
    <mergeCell ref="B23:C23"/>
    <mergeCell ref="B24:C24"/>
    <mergeCell ref="B25:C25"/>
    <mergeCell ref="A5:C11"/>
    <mergeCell ref="E5:G11"/>
    <mergeCell ref="I5:O11"/>
    <mergeCell ref="Q5:S11"/>
    <mergeCell ref="B16:C16"/>
    <mergeCell ref="B17:C17"/>
    <mergeCell ref="Q17:Q21"/>
    <mergeCell ref="R17:R21"/>
    <mergeCell ref="S17:S21"/>
    <mergeCell ref="O21:O34"/>
    <mergeCell ref="O18:O20"/>
    <mergeCell ref="U5:W11"/>
    <mergeCell ref="Y5:AA11"/>
    <mergeCell ref="A12:C12"/>
    <mergeCell ref="A14:C14"/>
    <mergeCell ref="E14:G14"/>
    <mergeCell ref="I14:M14"/>
    <mergeCell ref="N14:O14"/>
    <mergeCell ref="Q14:S14"/>
    <mergeCell ref="U22:U26"/>
    <mergeCell ref="V22:V26"/>
    <mergeCell ref="B36:C36"/>
    <mergeCell ref="S32:S36"/>
    <mergeCell ref="U32:U36"/>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 ref="A26:A51"/>
    <mergeCell ref="B26:C26"/>
    <mergeCell ref="B27:C27"/>
    <mergeCell ref="Q27:Q31"/>
    <mergeCell ref="R27:R31"/>
    <mergeCell ref="R22:R26"/>
    <mergeCell ref="S22:S26"/>
  </mergeCells>
  <conditionalFormatting sqref="A12:C12">
    <cfRule type="containsText" dxfId="621" priority="8" operator="containsText" text="⊟">
      <formula>NOT(ISERROR(SEARCH("⊟",A12)))</formula>
    </cfRule>
    <cfRule type="containsText" dxfId="620" priority="9" operator="containsText" text="⊞">
      <formula>NOT(ISERROR(SEARCH("⊞",A12)))</formula>
    </cfRule>
  </conditionalFormatting>
  <conditionalFormatting sqref="F2 G3">
    <cfRule type="cellIs" dxfId="619" priority="3" operator="equal">
      <formula>"Minor"</formula>
    </cfRule>
    <cfRule type="cellIs" dxfId="618" priority="4" operator="equal">
      <formula>"Low"</formula>
    </cfRule>
    <cfRule type="cellIs" dxfId="617" priority="5" operator="equal">
      <formula>"Moderate"</formula>
    </cfRule>
    <cfRule type="cellIs" dxfId="616" priority="6" operator="greaterThanOrEqual">
      <formula>"High"</formula>
    </cfRule>
  </conditionalFormatting>
  <conditionalFormatting sqref="F15">
    <cfRule type="expression" dxfId="615" priority="1">
      <formula>#REF!&lt;&gt;""</formula>
    </cfRule>
  </conditionalFormatting>
  <conditionalFormatting sqref="F16:F18">
    <cfRule type="expression" dxfId="614" priority="7">
      <formula>#REF!&lt;&gt;""</formula>
    </cfRule>
  </conditionalFormatting>
  <conditionalFormatting sqref="L17:M52">
    <cfRule type="cellIs" dxfId="613"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3C705A98-F850-41EB-B2C0-E7358687B3B6}">
      <formula1>OR(D16=0,D16=1)</formula1>
    </dataValidation>
    <dataValidation type="custom" allowBlank="1" showInputMessage="1" showErrorMessage="1" errorTitle="Enter 0 or 3" error="Enter 0 or 3" promptTitle="Enter 0 or 3" prompt="0 = no risk identified_x000a_3 = risk identified on the HRPL list" sqref="D19" xr:uid="{CE82BF8E-446F-4EBD-86FF-D5A94C92C061}">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9D0B08A0-53D8-42F1-9964-D67B87FE57D2}">
      <formula1>OR(F15=0,F15=3)</formula1>
    </dataValidation>
  </dataValidations>
  <hyperlinks>
    <hyperlink ref="K15" r:id="rId1" display="HRPL: Data as of Sepetmeber 28, 2022 (Link)" xr:uid="{88BA8689-B922-4C57-AEE7-AAA88F0438FA}"/>
    <hyperlink ref="K15:M15" r:id="rId2" display="US Dept of Labour TVPRA List 2022 (Link)" xr:uid="{097344CB-1B11-4A61-9214-F1E1C8149407}"/>
    <hyperlink ref="O15" r:id="rId3" xr:uid="{1C67543E-79A0-4988-8DD7-AB0C0F840E80}"/>
    <hyperlink ref="N15" r:id="rId4" xr:uid="{B1092446-D563-449B-B3CB-7B2C42FF78CF}"/>
    <hyperlink ref="Z17" r:id="rId5" xr:uid="{74DE9B81-CDAF-4490-ADFE-9E01037D3871}"/>
    <hyperlink ref="E17" location="'Supply Chain Model'!A1" display="Supply Chain Model" xr:uid="{9CCD9287-94B2-4C4B-B62F-36F8703D3ED5}"/>
    <hyperlink ref="E15" location="'Authoritative Determinations'!A1" display="Product (Authoritative Determinations)" xr:uid="{43331943-6EC3-4295-BCC3-3222B0683625}"/>
    <hyperlink ref="E16" location="'Vulnerable populations'!A1" display="Vulnerable population" xr:uid="{218F8662-4DFD-4488-8DB5-22DC0A165325}"/>
    <hyperlink ref="E18" location="'Regulatory context'!A1" display="Regulatory context" xr:uid="{0D64D47D-C9B3-4F8E-AE43-FD993FD256DA}"/>
    <hyperlink ref="R17" r:id="rId6" xr:uid="{623793AE-8D3D-4881-BB4F-82679E852790}"/>
    <hyperlink ref="R22" r:id="rId7" xr:uid="{F8CD70D1-B3AC-4395-8E91-AEA40EF9BDD3}"/>
    <hyperlink ref="V17" r:id="rId8" xr:uid="{50E97A45-021F-447F-A79F-5EF3FAD36A0F}"/>
    <hyperlink ref="V22" r:id="rId9" xr:uid="{9FACD4B0-FDEF-486E-8B66-7B1EA38E71A5}"/>
  </hyperlinks>
  <pageMargins left="0.23622047244094491" right="0.23622047244094491" top="1.1811023622047245" bottom="0.19685039370078741" header="0.31496062992125984" footer="0.31496062992125984"/>
  <pageSetup paperSize="9" scale="42" fitToHeight="3" orientation="landscape" r:id="rId10"/>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B7863-F907-4340-957F-245DF0E9B8EF}">
  <sheetPr codeName="Sheet68">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31"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722</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3</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Food, Water and Catering</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Food Catering and Consumables</v>
      </c>
      <c r="C17" s="192"/>
      <c r="E17" s="36" t="s">
        <v>22</v>
      </c>
      <c r="F17" s="37">
        <v>1</v>
      </c>
      <c r="G17" s="9" t="str">
        <f>HYPERLINK("#U14", "Sources &gt;&gt;")</f>
        <v>Sources &gt;&gt;</v>
      </c>
      <c r="I17" s="35" t="s">
        <v>538</v>
      </c>
      <c r="J17" s="41" t="str">
        <f>IFERROR(VLOOKUP(I17,'ISO3166-1'!A:C,3,FALSE),"")</f>
        <v>Australia</v>
      </c>
      <c r="K17" s="34"/>
      <c r="L17" s="35"/>
      <c r="M17" s="35"/>
      <c r="N17" s="39"/>
      <c r="O17" s="96"/>
      <c r="Q17" s="176" t="s">
        <v>723</v>
      </c>
      <c r="R17" s="188" t="s">
        <v>724</v>
      </c>
      <c r="S17" s="176" t="s">
        <v>725</v>
      </c>
      <c r="U17" s="176" t="s">
        <v>723</v>
      </c>
      <c r="V17" s="188" t="s">
        <v>724</v>
      </c>
      <c r="W17" s="176" t="s">
        <v>726</v>
      </c>
      <c r="Y17" s="176" t="s">
        <v>727</v>
      </c>
      <c r="Z17" s="188" t="s">
        <v>724</v>
      </c>
      <c r="AA17" s="176" t="s">
        <v>728</v>
      </c>
    </row>
    <row r="18" spans="1:27" ht="20.149999999999999" customHeight="1" x14ac:dyDescent="0.35">
      <c r="A18" s="202" t="s">
        <v>542</v>
      </c>
      <c r="B18" s="202"/>
      <c r="C18" s="202"/>
      <c r="D18" s="48"/>
      <c r="E18" s="36" t="s">
        <v>521</v>
      </c>
      <c r="F18" s="37">
        <v>1</v>
      </c>
      <c r="G18" s="9" t="str">
        <f>HYPERLINK("#Y14", "Sources &gt;&gt;")</f>
        <v>Sources &gt;&gt;</v>
      </c>
      <c r="H18" s="48"/>
      <c r="I18" s="35" t="s">
        <v>600</v>
      </c>
      <c r="J18" s="41" t="str">
        <f>IFERROR(VLOOKUP(I18,'ISO3166-1'!A:C,3,FALSE),"")</f>
        <v>Brazil</v>
      </c>
      <c r="K18" s="78" t="s">
        <v>729</v>
      </c>
      <c r="L18" s="35" t="s">
        <v>598</v>
      </c>
      <c r="M18" s="79" t="s">
        <v>598</v>
      </c>
      <c r="N18" s="39">
        <v>136119192.32800001</v>
      </c>
      <c r="O18" s="231" t="s">
        <v>730</v>
      </c>
      <c r="Q18" s="177"/>
      <c r="R18" s="177"/>
      <c r="S18" s="177"/>
      <c r="U18" s="177"/>
      <c r="V18" s="177"/>
      <c r="W18" s="177"/>
      <c r="Y18" s="177"/>
      <c r="Z18" s="177"/>
      <c r="AA18" s="177"/>
    </row>
    <row r="19" spans="1:27" ht="20.149999999999999" customHeight="1" x14ac:dyDescent="0.35">
      <c r="A19" s="92"/>
      <c r="B19" s="9" t="str">
        <f>IF(A19="","",HYPERLINK("#'"&amp;A19&amp;"'!A1","Link"))</f>
        <v/>
      </c>
      <c r="C19" s="32"/>
      <c r="D19" s="49"/>
      <c r="H19" s="49"/>
      <c r="I19" s="35" t="s">
        <v>731</v>
      </c>
      <c r="J19" s="41" t="str">
        <f>IFERROR(VLOOKUP(I19,'ISO3166-1'!A:C,3,FALSE),"")</f>
        <v>Côte d'Ivoire</v>
      </c>
      <c r="K19" s="78" t="s">
        <v>729</v>
      </c>
      <c r="L19" s="35" t="s">
        <v>598</v>
      </c>
      <c r="M19" s="79" t="s">
        <v>598</v>
      </c>
      <c r="N19" s="39">
        <v>0</v>
      </c>
      <c r="O19" s="232"/>
      <c r="Q19" s="177"/>
      <c r="R19" s="177"/>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732</v>
      </c>
      <c r="J20" s="41" t="str">
        <f>IFERROR(VLOOKUP(I20,'ISO3166-1'!A:C,3,FALSE),"")</f>
        <v>Colombia</v>
      </c>
      <c r="K20" s="78" t="s">
        <v>729</v>
      </c>
      <c r="L20" s="35" t="s">
        <v>598</v>
      </c>
      <c r="M20" s="79"/>
      <c r="N20" s="39">
        <v>70905051.605000004</v>
      </c>
      <c r="O20" s="232"/>
      <c r="Q20" s="177"/>
      <c r="R20" s="177"/>
      <c r="S20" s="177"/>
      <c r="U20" s="177"/>
      <c r="V20" s="177"/>
      <c r="W20" s="177"/>
      <c r="Y20" s="177"/>
      <c r="Z20" s="177"/>
      <c r="AA20" s="177"/>
    </row>
    <row r="21" spans="1:27" ht="20.149999999999999" customHeight="1" x14ac:dyDescent="0.35">
      <c r="A21" s="93"/>
      <c r="B21" s="9" t="str">
        <f t="shared" si="0"/>
        <v/>
      </c>
      <c r="C21" s="94"/>
      <c r="D21" s="49"/>
      <c r="E21" s="206" t="s">
        <v>733</v>
      </c>
      <c r="F21" s="206"/>
      <c r="G21" s="206"/>
      <c r="H21" s="49"/>
      <c r="I21" s="35" t="s">
        <v>734</v>
      </c>
      <c r="J21" s="41" t="str">
        <f>IFERROR(VLOOKUP(I21,'ISO3166-1'!A:C,3,FALSE),"")</f>
        <v>Costa Rica</v>
      </c>
      <c r="K21" s="78" t="s">
        <v>729</v>
      </c>
      <c r="L21" s="35" t="s">
        <v>598</v>
      </c>
      <c r="M21" s="79"/>
      <c r="N21" s="39">
        <v>7338147.4989999998</v>
      </c>
      <c r="O21" s="232"/>
      <c r="Q21" s="178"/>
      <c r="R21" s="178"/>
      <c r="S21" s="178"/>
      <c r="U21" s="178"/>
      <c r="V21" s="178"/>
      <c r="W21" s="178"/>
      <c r="Y21" s="178"/>
      <c r="Z21" s="178"/>
      <c r="AA21" s="178"/>
    </row>
    <row r="22" spans="1:27" ht="20.149999999999999" customHeight="1" x14ac:dyDescent="0.35">
      <c r="A22" s="202" t="s">
        <v>545</v>
      </c>
      <c r="B22" s="202"/>
      <c r="C22" s="202"/>
      <c r="D22" s="49"/>
      <c r="E22" s="206"/>
      <c r="F22" s="206"/>
      <c r="G22" s="206"/>
      <c r="H22" s="49"/>
      <c r="I22" s="35" t="s">
        <v>735</v>
      </c>
      <c r="J22" s="41" t="str">
        <f>IFERROR(VLOOKUP(I22,'ISO3166-1'!A:C,3,FALSE),"")</f>
        <v>Dominican Republic (the)</v>
      </c>
      <c r="K22" s="78" t="s">
        <v>729</v>
      </c>
      <c r="L22" s="35" t="s">
        <v>598</v>
      </c>
      <c r="M22" s="79"/>
      <c r="N22" s="39">
        <v>0</v>
      </c>
      <c r="O22" s="232"/>
      <c r="Q22" s="176" t="s">
        <v>736</v>
      </c>
      <c r="R22" s="188" t="s">
        <v>737</v>
      </c>
      <c r="S22" s="176" t="s">
        <v>738</v>
      </c>
      <c r="U22" s="176" t="s">
        <v>736</v>
      </c>
      <c r="V22" s="188" t="s">
        <v>737</v>
      </c>
      <c r="W22" s="176" t="s">
        <v>739</v>
      </c>
      <c r="Y22" s="176" t="s">
        <v>740</v>
      </c>
      <c r="Z22" s="188" t="s">
        <v>741</v>
      </c>
      <c r="AA22" s="176" t="s">
        <v>742</v>
      </c>
    </row>
    <row r="23" spans="1:27" ht="20.149999999999999" customHeight="1" x14ac:dyDescent="0.35">
      <c r="A23" s="70" t="s">
        <v>522</v>
      </c>
      <c r="B23" s="181" t="str">
        <f>IFERROR(VLOOKUP("A"&amp;$F$1*1&amp;"B1",'Level 4 Categories'!$A:$H,4,FALSE),"")</f>
        <v>Facilities and Buildings Management</v>
      </c>
      <c r="C23" s="182"/>
      <c r="E23" s="206"/>
      <c r="F23" s="206"/>
      <c r="G23" s="206"/>
      <c r="I23" s="35" t="s">
        <v>743</v>
      </c>
      <c r="J23" s="41" t="str">
        <f>IFERROR(VLOOKUP(I23,'ISO3166-1'!A:C,3,FALSE),"")</f>
        <v>Guinea</v>
      </c>
      <c r="K23" s="78" t="s">
        <v>729</v>
      </c>
      <c r="L23" s="35" t="s">
        <v>598</v>
      </c>
      <c r="M23" s="79"/>
      <c r="N23" s="39">
        <v>0</v>
      </c>
      <c r="O23" s="232"/>
      <c r="Q23" s="177"/>
      <c r="R23" s="177"/>
      <c r="S23" s="177"/>
      <c r="U23" s="177"/>
      <c r="V23" s="177"/>
      <c r="W23" s="177"/>
      <c r="Y23" s="177"/>
      <c r="Z23" s="177"/>
      <c r="AA23" s="177"/>
    </row>
    <row r="24" spans="1:27" ht="20.149999999999999" customHeight="1" x14ac:dyDescent="0.35">
      <c r="A24" s="71" t="s">
        <v>526</v>
      </c>
      <c r="B24" s="183" t="str">
        <f>IFERROR(VLOOKUP("A"&amp;$F$1*1&amp;"B1",'Level 4 Categories'!$A:$H,5,FALSE),"")</f>
        <v>Food, Water and Catering</v>
      </c>
      <c r="C24" s="184"/>
      <c r="D24" s="48"/>
      <c r="E24" s="206"/>
      <c r="F24" s="206"/>
      <c r="G24" s="206"/>
      <c r="H24" s="48"/>
      <c r="I24" s="35" t="s">
        <v>744</v>
      </c>
      <c r="J24" s="41" t="str">
        <f>IFERROR(VLOOKUP(I24,'ISO3166-1'!A:C,3,FALSE),"")</f>
        <v>Guatemala</v>
      </c>
      <c r="K24" s="78" t="s">
        <v>729</v>
      </c>
      <c r="L24" s="35" t="s">
        <v>598</v>
      </c>
      <c r="M24" s="79"/>
      <c r="N24" s="39">
        <v>13346303.060000001</v>
      </c>
      <c r="O24" s="232"/>
      <c r="Q24" s="177"/>
      <c r="R24" s="177"/>
      <c r="S24" s="177"/>
      <c r="U24" s="177"/>
      <c r="V24" s="177"/>
      <c r="W24" s="177"/>
      <c r="Y24" s="177"/>
      <c r="Z24" s="177"/>
      <c r="AA24" s="177"/>
    </row>
    <row r="25" spans="1:27" ht="20.149999999999999" customHeight="1" x14ac:dyDescent="0.35">
      <c r="A25" s="72" t="s">
        <v>537</v>
      </c>
      <c r="B25" s="185" t="str">
        <f>IFERROR(VLOOKUP("A"&amp;$F$1*1&amp;"B1",'Level 4 Categories'!$A:$H,6,FALSE),"")</f>
        <v>Food Catering and Consumables</v>
      </c>
      <c r="C25" s="186"/>
      <c r="D25" s="44"/>
      <c r="E25" s="206"/>
      <c r="F25" s="206"/>
      <c r="G25" s="206"/>
      <c r="H25" s="57"/>
      <c r="I25" s="35" t="s">
        <v>745</v>
      </c>
      <c r="J25" s="41" t="str">
        <f>IFERROR(VLOOKUP(I25,'ISO3166-1'!A:C,3,FALSE),"")</f>
        <v>Honduras</v>
      </c>
      <c r="K25" s="78" t="s">
        <v>729</v>
      </c>
      <c r="L25" s="35" t="s">
        <v>598</v>
      </c>
      <c r="M25" s="79"/>
      <c r="N25" s="39">
        <v>44407609.258000001</v>
      </c>
      <c r="O25" s="232"/>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Catering Services</v>
      </c>
      <c r="C26" s="180"/>
      <c r="D26" s="44"/>
      <c r="E26" s="206"/>
      <c r="F26" s="206"/>
      <c r="G26" s="206"/>
      <c r="H26" s="57"/>
      <c r="I26" s="35" t="s">
        <v>565</v>
      </c>
      <c r="J26" s="41" t="str">
        <f>IFERROR(VLOOKUP(I26,'ISO3166-1'!A:C,3,FALSE),"")</f>
        <v>India</v>
      </c>
      <c r="K26" s="78" t="s">
        <v>746</v>
      </c>
      <c r="L26" s="35"/>
      <c r="M26" s="79" t="s">
        <v>598</v>
      </c>
      <c r="N26" s="39">
        <v>43241875.922000006</v>
      </c>
      <c r="O26" s="232"/>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Coffee and tea</v>
      </c>
      <c r="C27" s="180"/>
      <c r="D27" s="44"/>
      <c r="E27" s="206"/>
      <c r="F27" s="206"/>
      <c r="G27" s="206"/>
      <c r="H27" s="57"/>
      <c r="I27" s="35" t="s">
        <v>747</v>
      </c>
      <c r="J27" s="41" t="str">
        <f>IFERROR(VLOOKUP(I27,'ISO3166-1'!A:C,3,FALSE),"")</f>
        <v>Kenya</v>
      </c>
      <c r="K27" s="78" t="s">
        <v>748</v>
      </c>
      <c r="L27" s="35" t="s">
        <v>598</v>
      </c>
      <c r="M27" s="79"/>
      <c r="N27" s="39">
        <v>13370448.283</v>
      </c>
      <c r="O27" s="232"/>
      <c r="Q27" s="176" t="s">
        <v>749</v>
      </c>
      <c r="R27" s="188" t="s">
        <v>750</v>
      </c>
      <c r="S27" s="176" t="s">
        <v>751</v>
      </c>
      <c r="U27" s="176" t="s">
        <v>752</v>
      </c>
      <c r="V27" s="188" t="s">
        <v>753</v>
      </c>
      <c r="W27" s="176" t="s">
        <v>754</v>
      </c>
      <c r="Y27" s="176" t="s">
        <v>671</v>
      </c>
      <c r="Z27" s="188" t="s">
        <v>672</v>
      </c>
      <c r="AA27" s="176" t="s">
        <v>755</v>
      </c>
    </row>
    <row r="28" spans="1:27" ht="20.149999999999999" customHeight="1" x14ac:dyDescent="0.35">
      <c r="A28" s="187"/>
      <c r="B28" s="179" t="str">
        <f>IF(IFERROR(VLOOKUP("A"&amp;$F$1*1&amp;"B"&amp;ROW(A28)-25,'Level 4 Categories'!$A:$J,10,FALSE),"")=0,"Level 4 detail not available",IFERROR(VLOOKUP("A"&amp;$F$1*1&amp;"B"&amp;ROW(A28)-25,'Level 4 Categories'!$A:$J,10,FALSE),""))</f>
        <v>Beverages</v>
      </c>
      <c r="C28" s="180"/>
      <c r="D28" s="44"/>
      <c r="E28" s="206"/>
      <c r="F28" s="206"/>
      <c r="G28" s="206"/>
      <c r="H28" s="57"/>
      <c r="I28" s="35" t="s">
        <v>756</v>
      </c>
      <c r="J28" s="41" t="str">
        <f>IFERROR(VLOOKUP(I28,'ISO3166-1'!A:C,3,FALSE),"")</f>
        <v>Mexico</v>
      </c>
      <c r="K28" s="78" t="s">
        <v>729</v>
      </c>
      <c r="L28" s="35" t="s">
        <v>598</v>
      </c>
      <c r="M28" s="79"/>
      <c r="N28" s="39">
        <v>9000546.4419999998</v>
      </c>
      <c r="O28" s="232"/>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Banquet facilities</v>
      </c>
      <c r="C29" s="180"/>
      <c r="D29" s="44"/>
      <c r="E29" s="206"/>
      <c r="F29" s="206"/>
      <c r="G29" s="206"/>
      <c r="H29" s="57"/>
      <c r="I29" s="35" t="s">
        <v>757</v>
      </c>
      <c r="J29" s="41" t="str">
        <f>IFERROR(VLOOKUP(I29,'ISO3166-1'!A:C,3,FALSE),"")</f>
        <v>Malawi</v>
      </c>
      <c r="K29" s="78" t="s">
        <v>746</v>
      </c>
      <c r="L29" s="35" t="s">
        <v>598</v>
      </c>
      <c r="M29" s="79"/>
      <c r="N29" s="39">
        <v>0</v>
      </c>
      <c r="O29" s="232"/>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On site cafeteria management</v>
      </c>
      <c r="C30" s="180"/>
      <c r="D30" s="44"/>
      <c r="E30" s="206"/>
      <c r="F30" s="206"/>
      <c r="G30" s="206"/>
      <c r="H30" s="57"/>
      <c r="I30" s="35" t="s">
        <v>758</v>
      </c>
      <c r="J30" s="41" t="str">
        <f>IFERROR(VLOOKUP(I30,'ISO3166-1'!A:C,3,FALSE),"")</f>
        <v>Nicaragua</v>
      </c>
      <c r="K30" s="78" t="s">
        <v>729</v>
      </c>
      <c r="L30" s="35" t="s">
        <v>598</v>
      </c>
      <c r="M30" s="79"/>
      <c r="N30" s="39">
        <v>13300860.898</v>
      </c>
      <c r="O30" s="232"/>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Construction or work site catering services</v>
      </c>
      <c r="C31" s="180"/>
      <c r="D31" s="44"/>
      <c r="E31" s="206"/>
      <c r="F31" s="206"/>
      <c r="G31" s="206"/>
      <c r="H31" s="57"/>
      <c r="I31" s="35" t="s">
        <v>759</v>
      </c>
      <c r="J31" s="41" t="str">
        <f>IFERROR(VLOOKUP(I31,'ISO3166-1'!A:C,3,FALSE),"")</f>
        <v>Panama</v>
      </c>
      <c r="K31" s="78" t="s">
        <v>729</v>
      </c>
      <c r="L31" s="35" t="s">
        <v>598</v>
      </c>
      <c r="M31" s="79"/>
      <c r="N31" s="39">
        <v>1129540.774</v>
      </c>
      <c r="O31" s="232"/>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Food service dinnerware</v>
      </c>
      <c r="C32" s="180"/>
      <c r="D32" s="44"/>
      <c r="E32" s="206"/>
      <c r="F32" s="206"/>
      <c r="G32" s="206"/>
      <c r="H32" s="57"/>
      <c r="I32" s="35" t="s">
        <v>760</v>
      </c>
      <c r="J32" s="41" t="str">
        <f>IFERROR(VLOOKUP(I32,'ISO3166-1'!A:C,3,FALSE),"")</f>
        <v>Rwanda</v>
      </c>
      <c r="K32" s="78" t="s">
        <v>746</v>
      </c>
      <c r="L32" s="35" t="s">
        <v>598</v>
      </c>
      <c r="M32" s="79"/>
      <c r="N32" s="42">
        <v>1825057.4539999999</v>
      </c>
      <c r="O32" s="232"/>
      <c r="Q32" s="176" t="s">
        <v>761</v>
      </c>
      <c r="R32" s="188" t="s">
        <v>762</v>
      </c>
      <c r="S32" s="176" t="s">
        <v>763</v>
      </c>
      <c r="U32" s="176" t="s">
        <v>761</v>
      </c>
      <c r="V32" s="188" t="s">
        <v>762</v>
      </c>
      <c r="W32" s="176" t="s">
        <v>764</v>
      </c>
      <c r="Y32" s="176" t="s">
        <v>765</v>
      </c>
      <c r="Z32" s="188" t="s">
        <v>766</v>
      </c>
      <c r="AA32" s="176" t="s">
        <v>767</v>
      </c>
    </row>
    <row r="33" spans="1:27" ht="20.149999999999999" customHeight="1" x14ac:dyDescent="0.35">
      <c r="A33" s="187"/>
      <c r="B33" s="179" t="str">
        <f>IF(IFERROR(VLOOKUP("A"&amp;$F$1*1&amp;"B"&amp;ROW(A33)-25,'Level 4 Categories'!$A:$J,10,FALSE),"")=0,"Level 4 detail not available",IFERROR(VLOOKUP("A"&amp;$F$1*1&amp;"B"&amp;ROW(A33)-25,'Level 4 Categories'!$A:$J,10,FALSE),""))</f>
        <v>Food service cups or mugs</v>
      </c>
      <c r="C33" s="180"/>
      <c r="D33" s="44"/>
      <c r="E33" s="206"/>
      <c r="F33" s="206"/>
      <c r="G33" s="206"/>
      <c r="H33" s="57"/>
      <c r="I33" s="35" t="s">
        <v>768</v>
      </c>
      <c r="J33" s="41" t="str">
        <f>IFERROR(VLOOKUP(I33,'ISO3166-1'!A:C,3,FALSE),"")</f>
        <v>Sierra Leone</v>
      </c>
      <c r="K33" s="78" t="s">
        <v>729</v>
      </c>
      <c r="L33" s="35" t="s">
        <v>598</v>
      </c>
      <c r="M33" s="79"/>
      <c r="N33" s="42">
        <v>22999.532999999999</v>
      </c>
      <c r="O33" s="232"/>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Food service tray transport or storage carts or racks</v>
      </c>
      <c r="C34" s="180"/>
      <c r="D34" s="44"/>
      <c r="E34" s="206"/>
      <c r="F34" s="206"/>
      <c r="G34" s="206"/>
      <c r="H34" s="57"/>
      <c r="I34" s="35" t="s">
        <v>769</v>
      </c>
      <c r="J34" s="41" t="str">
        <f>IFERROR(VLOOKUP(I34,'ISO3166-1'!A:C,3,FALSE),"")</f>
        <v>El Salvador</v>
      </c>
      <c r="K34" s="34" t="s">
        <v>729</v>
      </c>
      <c r="L34" s="35" t="s">
        <v>598</v>
      </c>
      <c r="M34" s="35"/>
      <c r="N34" s="42">
        <v>5931694.7630000003</v>
      </c>
      <c r="O34" s="232"/>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Food service or meal delivery cart</v>
      </c>
      <c r="C35" s="180"/>
      <c r="D35" s="44"/>
      <c r="E35" s="206"/>
      <c r="F35" s="206"/>
      <c r="G35" s="206"/>
      <c r="H35" s="57"/>
      <c r="I35" s="35" t="s">
        <v>770</v>
      </c>
      <c r="J35" s="41" t="str">
        <f>IFERROR(VLOOKUP(I35,'ISO3166-1'!A:C,3,FALSE),"")</f>
        <v>Tanzania, the United Republic of</v>
      </c>
      <c r="K35" s="34" t="s">
        <v>748</v>
      </c>
      <c r="L35" s="35" t="s">
        <v>598</v>
      </c>
      <c r="M35" s="35"/>
      <c r="N35" s="42">
        <v>4496949.0389999999</v>
      </c>
      <c r="O35" s="232"/>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t="s">
        <v>771</v>
      </c>
      <c r="J36" s="41" t="str">
        <f>IFERROR(VLOOKUP(I36,'ISO3166-1'!A:C,3,FALSE),"")</f>
        <v>Uganda</v>
      </c>
      <c r="K36" s="34" t="s">
        <v>748</v>
      </c>
      <c r="L36" s="35" t="s">
        <v>598</v>
      </c>
      <c r="M36" s="35"/>
      <c r="N36" s="42">
        <v>4364101.83</v>
      </c>
      <c r="O36" s="232"/>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t="s">
        <v>620</v>
      </c>
      <c r="J37" s="41" t="str">
        <f>IFERROR(VLOOKUP(I37,'ISO3166-1'!A:C,3,FALSE),"")</f>
        <v>Viet Nam</v>
      </c>
      <c r="K37" s="34" t="s">
        <v>748</v>
      </c>
      <c r="L37" s="35" t="s">
        <v>598</v>
      </c>
      <c r="M37" s="35"/>
      <c r="N37" s="42">
        <v>58343592.148000002</v>
      </c>
      <c r="O37" s="232"/>
      <c r="Q37" s="176" t="s">
        <v>772</v>
      </c>
      <c r="R37" s="188" t="s">
        <v>773</v>
      </c>
      <c r="S37" s="176" t="s">
        <v>774</v>
      </c>
      <c r="U37" s="176" t="s">
        <v>775</v>
      </c>
      <c r="V37" s="188" t="s">
        <v>776</v>
      </c>
      <c r="W37" s="176" t="s">
        <v>777</v>
      </c>
      <c r="Y37" s="176" t="s">
        <v>778</v>
      </c>
      <c r="Z37" s="188" t="s">
        <v>651</v>
      </c>
      <c r="AA37" s="176" t="s">
        <v>779</v>
      </c>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t="s">
        <v>637</v>
      </c>
      <c r="J38" s="41" t="str">
        <f>IFERROR(VLOOKUP(I38,'ISO3166-1'!A:C,3,FALSE),"")</f>
        <v>Switzerland</v>
      </c>
      <c r="K38" s="34"/>
      <c r="L38" s="35"/>
      <c r="M38" s="35"/>
      <c r="N38" s="42">
        <v>104843642.933</v>
      </c>
      <c r="O38" s="232"/>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t="s">
        <v>639</v>
      </c>
      <c r="J39" s="41" t="str">
        <f>IFERROR(VLOOKUP(I39,'ISO3166-1'!A:C,3,FALSE),"")</f>
        <v>Netherlands (Kingdom of the)</v>
      </c>
      <c r="K39" s="34"/>
      <c r="L39" s="35"/>
      <c r="M39" s="35"/>
      <c r="N39" s="42">
        <v>94701635.828000009</v>
      </c>
      <c r="O39" s="232"/>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t="s">
        <v>575</v>
      </c>
      <c r="J40" s="41" t="str">
        <f>IFERROR(VLOOKUP(I40,'ISO3166-1'!A:C,3,FALSE),"")</f>
        <v>Germany</v>
      </c>
      <c r="K40" s="34"/>
      <c r="L40" s="35"/>
      <c r="M40" s="35"/>
      <c r="N40" s="42">
        <v>56442811.188000001</v>
      </c>
      <c r="O40" s="232"/>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t="s">
        <v>780</v>
      </c>
      <c r="J41" s="41" t="str">
        <f>IFERROR(VLOOKUP(I41,'ISO3166-1'!A:C,3,FALSE),"")</f>
        <v>Papua New Guinea</v>
      </c>
      <c r="K41" s="34"/>
      <c r="L41" s="35"/>
      <c r="M41" s="34"/>
      <c r="N41" s="42">
        <v>38400058.342</v>
      </c>
      <c r="O41" s="232"/>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t="s">
        <v>628</v>
      </c>
      <c r="J42" s="41" t="str">
        <f>IFERROR(VLOOKUP(I42,'ISO3166-1'!A:C,3,FALSE),"")</f>
        <v>Italy</v>
      </c>
      <c r="K42" s="34"/>
      <c r="L42" s="35"/>
      <c r="M42" s="34"/>
      <c r="N42" s="42">
        <v>36405656.640999995</v>
      </c>
      <c r="O42" s="232"/>
      <c r="Q42" s="176" t="s">
        <v>781</v>
      </c>
      <c r="R42" s="188" t="s">
        <v>782</v>
      </c>
      <c r="S42" s="176" t="s">
        <v>783</v>
      </c>
      <c r="U42" s="176" t="s">
        <v>781</v>
      </c>
      <c r="V42" s="188" t="s">
        <v>782</v>
      </c>
      <c r="W42" s="176" t="s">
        <v>784</v>
      </c>
      <c r="Y42" s="176" t="s">
        <v>785</v>
      </c>
      <c r="Z42" s="188" t="s">
        <v>786</v>
      </c>
      <c r="AA42" s="176" t="s">
        <v>787</v>
      </c>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t="s">
        <v>788</v>
      </c>
      <c r="J43" s="41" t="str">
        <f>IFERROR(VLOOKUP(I43,'ISO3166-1'!A:C,3,FALSE),"")</f>
        <v>Ethiopia</v>
      </c>
      <c r="K43" s="34"/>
      <c r="L43" s="35"/>
      <c r="M43" s="34"/>
      <c r="N43" s="42">
        <v>29644961.304000001</v>
      </c>
      <c r="O43" s="232"/>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t="s">
        <v>621</v>
      </c>
      <c r="J44" s="41" t="str">
        <f>IFERROR(VLOOKUP(I44,'ISO3166-1'!A:C,3,FALSE),"")</f>
        <v>Indonesia</v>
      </c>
      <c r="K44" s="34"/>
      <c r="L44" s="35"/>
      <c r="M44" s="34"/>
      <c r="N44" s="42">
        <v>27103679.623</v>
      </c>
      <c r="O44" s="232"/>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t="s">
        <v>721</v>
      </c>
      <c r="J45" s="41" t="str">
        <f>IFERROR(VLOOKUP(I45,'ISO3166-1'!A:C,3,FALSE),"")</f>
        <v>France</v>
      </c>
      <c r="K45" s="34"/>
      <c r="L45" s="35"/>
      <c r="M45" s="34"/>
      <c r="N45" s="42">
        <v>24603195.460999999</v>
      </c>
      <c r="O45" s="232"/>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t="s">
        <v>789</v>
      </c>
      <c r="J46" s="41" t="str">
        <f>IFERROR(VLOOKUP(I46,'ISO3166-1'!A:C,3,FALSE),"")</f>
        <v>Sri Lanka</v>
      </c>
      <c r="K46" s="34"/>
      <c r="L46" s="35"/>
      <c r="M46" s="34"/>
      <c r="N46" s="42">
        <v>24178269.708000001</v>
      </c>
      <c r="O46" s="232"/>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t="s">
        <v>630</v>
      </c>
      <c r="J47" s="41" t="str">
        <f>IFERROR(VLOOKUP(I47,'ISO3166-1'!A:C,3,FALSE),"")</f>
        <v>United Arab Emirates (the)</v>
      </c>
      <c r="K47" s="34"/>
      <c r="L47" s="35"/>
      <c r="M47" s="34"/>
      <c r="N47" s="42">
        <v>21471781.388999999</v>
      </c>
      <c r="O47" s="232"/>
      <c r="Q47" s="176" t="s">
        <v>778</v>
      </c>
      <c r="R47" s="188" t="s">
        <v>651</v>
      </c>
      <c r="S47" s="176" t="s">
        <v>790</v>
      </c>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t="s">
        <v>635</v>
      </c>
      <c r="J48" s="41" t="str">
        <f>IFERROR(VLOOKUP(I48,'ISO3166-1'!A:C,3,FALSE),"")</f>
        <v>Poland</v>
      </c>
      <c r="K48" s="34"/>
      <c r="L48" s="35"/>
      <c r="M48" s="34"/>
      <c r="N48" s="42">
        <v>19789200.620999999</v>
      </c>
      <c r="O48" s="232"/>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t="s">
        <v>627</v>
      </c>
      <c r="J49" s="41" t="str">
        <f>IFERROR(VLOOKUP(I49,'ISO3166-1'!A:C,3,FALSE),"")</f>
        <v>Thailand</v>
      </c>
      <c r="K49" s="34"/>
      <c r="L49" s="35"/>
      <c r="M49" s="34"/>
      <c r="N49" s="42">
        <v>18569881.244000003</v>
      </c>
      <c r="O49" s="232"/>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t="s">
        <v>563</v>
      </c>
      <c r="J50" s="41" t="str">
        <f>IFERROR(VLOOKUP(I50,'ISO3166-1'!A:C,3,FALSE),"")</f>
        <v>China</v>
      </c>
      <c r="K50" s="34"/>
      <c r="L50" s="35"/>
      <c r="M50" s="34"/>
      <c r="N50" s="42">
        <v>16582213.416000001</v>
      </c>
      <c r="O50" s="232"/>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t="s">
        <v>616</v>
      </c>
      <c r="J51" s="41" t="str">
        <f>IFERROR(VLOOKUP(I51,'ISO3166-1'!A:C,3,FALSE),"")</f>
        <v>Peru</v>
      </c>
      <c r="K51" s="34"/>
      <c r="L51" s="35"/>
      <c r="M51" s="34"/>
      <c r="N51" s="42">
        <v>15151982.205</v>
      </c>
      <c r="O51" s="233"/>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2"/>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CXn9UlAf6lHv4YwmO6OWd1hYbjDJg0My3q821PLaKyBknb3Z1UfmkeYlUQjMaLD7fyHv/ZxNrqxfHPWRTKUAjg==" saltValue="JQYhXYphMn7lskvyXp7NhA==" spinCount="100000" sheet="1" objects="1" scenarios="1" formatRows="0"/>
  <mergeCells count="137">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O18:O51"/>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612" priority="8" operator="containsText" text="⊟">
      <formula>NOT(ISERROR(SEARCH("⊟",A12)))</formula>
    </cfRule>
    <cfRule type="containsText" dxfId="611" priority="9" operator="containsText" text="⊞">
      <formula>NOT(ISERROR(SEARCH("⊞",A12)))</formula>
    </cfRule>
  </conditionalFormatting>
  <conditionalFormatting sqref="F2 G3">
    <cfRule type="cellIs" dxfId="610" priority="3" operator="equal">
      <formula>"Minor"</formula>
    </cfRule>
    <cfRule type="cellIs" dxfId="609" priority="4" operator="equal">
      <formula>"Low"</formula>
    </cfRule>
    <cfRule type="cellIs" dxfId="608" priority="5" operator="equal">
      <formula>"Moderate"</formula>
    </cfRule>
    <cfRule type="cellIs" dxfId="607" priority="6" operator="greaterThanOrEqual">
      <formula>"High"</formula>
    </cfRule>
  </conditionalFormatting>
  <conditionalFormatting sqref="F15">
    <cfRule type="expression" dxfId="606" priority="1">
      <formula>#REF!&lt;&gt;""</formula>
    </cfRule>
  </conditionalFormatting>
  <conditionalFormatting sqref="F16:F18">
    <cfRule type="expression" dxfId="605" priority="7">
      <formula>#REF!&lt;&gt;""</formula>
    </cfRule>
  </conditionalFormatting>
  <conditionalFormatting sqref="L17:M52">
    <cfRule type="cellIs" dxfId="604"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5FF3A778-4C6B-4F06-966F-1DE8834A5E44}">
      <formula1>OR(D16=0,D16=1)</formula1>
    </dataValidation>
    <dataValidation type="custom" allowBlank="1" showInputMessage="1" showErrorMessage="1" errorTitle="Enter 0 or 3" error="Enter 0 or 3" promptTitle="Enter 0 or 3" prompt="0 = no risk identified_x000a_3 = risk identified on the HRPL list" sqref="D19" xr:uid="{A7E86826-8B4B-4BB7-9D1A-5019AD96870D}">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F1F991A0-0563-4A94-BCEC-7333BFBDD4A0}">
      <formula1>OR(F15=0,F15=3)</formula1>
    </dataValidation>
  </dataValidations>
  <hyperlinks>
    <hyperlink ref="K15" r:id="rId1" display="HRPL: Data as of Sepetmeber 28, 2022 (Link)" xr:uid="{207E8EFE-D2B0-41B9-96F6-252EC02BC9D9}"/>
    <hyperlink ref="K15:M15" r:id="rId2" display="US Dept of Labour TVPRA List 2022 (Link)" xr:uid="{9BB20370-FF47-42DE-A89F-AFB91B0B8D1D}"/>
    <hyperlink ref="O15" r:id="rId3" xr:uid="{E986F0DC-2832-4F86-ACBF-F26666F6772A}"/>
    <hyperlink ref="N15" r:id="rId4" xr:uid="{7841F9E4-B959-4D9A-B55E-F223BC541128}"/>
    <hyperlink ref="V32" r:id="rId5" xr:uid="{D74AFF11-32CF-49C8-8BCB-B4B507BBE769}"/>
    <hyperlink ref="V27" r:id="rId6" xr:uid="{68875E8F-CBC7-4D30-9185-200689A5E16C}"/>
    <hyperlink ref="V37" r:id="rId7" xr:uid="{546775E7-2CB7-461D-9909-99324E5E6C0D}"/>
    <hyperlink ref="R27" r:id="rId8" xr:uid="{D9FFA6EC-9D9C-4C4C-9136-A6507658AC0C}"/>
    <hyperlink ref="R32" r:id="rId9" xr:uid="{EC089E8E-5E40-40C5-A329-8B6C7B292A9F}"/>
    <hyperlink ref="R37" r:id="rId10" xr:uid="{C34DB262-D785-4A78-962A-E9D223CC3F5D}"/>
    <hyperlink ref="R42" r:id="rId11" xr:uid="{05843F25-A131-430B-B81E-C80F2F2AFAE1}"/>
    <hyperlink ref="V42" r:id="rId12" xr:uid="{E31E7918-441B-4F89-AB9C-482ECFBC853E}"/>
    <hyperlink ref="R47" r:id="rId13" xr:uid="{28AAE37A-000C-4059-8C11-31C7842A4ACF}"/>
    <hyperlink ref="Z22" r:id="rId14" xr:uid="{F86B7046-A9A9-4B6D-AF46-0DF7C54CD90C}"/>
    <hyperlink ref="Z27" r:id="rId15" xr:uid="{DB2ED860-E4C0-4F97-AEC1-871A405B8309}"/>
    <hyperlink ref="Z32" r:id="rId16" xr:uid="{4D35B0B1-F013-4813-8F65-B91470513DAB}"/>
    <hyperlink ref="Z37" r:id="rId17" xr:uid="{1FCE2F6C-3803-4EDC-94A0-17E2560B96F2}"/>
    <hyperlink ref="Z42" r:id="rId18" display="https://www.aph.gov.au/Parliamentary_Business/Committees/Senate/Job_Security/JobSecurity/Third_Interim_Report/section?id=committees%2Freportsen%2F024778%2F78260_x000a__x000a_" xr:uid="{2A9E3B72-08CA-4B7F-BD37-2E148D91D582}"/>
    <hyperlink ref="E17" location="'Supply Chain Model'!A1" display="Supply Chain Model" xr:uid="{B37E7C9C-F40F-4DFF-A022-250D045B246A}"/>
    <hyperlink ref="E15" location="'Authoritative Determinations'!A1" display="Product (Authoritative Determinations)" xr:uid="{1FB731F3-99EE-4AAD-9595-86F4771FD389}"/>
    <hyperlink ref="E16" location="'Vulnerable populations'!A1" display="Vulnerable population" xr:uid="{C40C2118-8544-4141-A164-5829147CF972}"/>
    <hyperlink ref="E18" location="'Regulatory context'!A1" display="Regulatory context" xr:uid="{648A2DFE-26F0-4AE0-9918-957B02F1F268}"/>
    <hyperlink ref="R17" r:id="rId19" xr:uid="{3E055BBD-2911-4CDA-B8A1-A1B4B2204830}"/>
    <hyperlink ref="R22" r:id="rId20" xr:uid="{3487E870-F6D7-473C-8E79-0A01AF965E7D}"/>
    <hyperlink ref="V17" r:id="rId21" xr:uid="{7848D4FB-8B78-4EDC-AE8B-DE933C615693}"/>
    <hyperlink ref="V22" r:id="rId22" xr:uid="{674F9E40-B57E-4B3D-AA8F-0DD359ABF3AD}"/>
    <hyperlink ref="Z17" r:id="rId23" xr:uid="{F05ED17D-48B8-4126-86E2-A62AFC378272}"/>
  </hyperlinks>
  <pageMargins left="0.23622047244094491" right="0.23622047244094491" top="1.1811023622047245" bottom="0.19685039370078741" header="0.31496062992125984" footer="0.31496062992125984"/>
  <pageSetup paperSize="9" scale="42" fitToHeight="3" orientation="landscape" r:id="rId24"/>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2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1BD5E-4D6B-46AC-85CC-E9519DA7E1CA}">
  <sheetPr codeName="Sheet69">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791</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Waste, Disposal, Recycling</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Council Waste Services</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Facilities and Buildings Management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Waste, Disposal, Recycling</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Council Supplied Waste Services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Council Waste material handling and recycling systems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Council Nonhazardous Waste Disposal</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Council Hazardous waste disposal</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Council Garbage collection or destruction or processing or disposal</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Council Liquid waste collection or processing or disposal</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Council Compost</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Council Recycling Services</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Council Recycling of organic waste</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Council Recycling of hazardous waste</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Council Recycling of paper</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Council Hazardous waste container</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a8wUeYmubE+ce+GstAiJNWn7J+tSKT4Q7f1e8d9DlLdP2FyZQFcsuBu22r31s/PIZAaLX8/7zcKO4RiQclkNyA==" saltValue="trdU42q6hrBwo0ZSMklpA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603" priority="8" operator="containsText" text="⊟">
      <formula>NOT(ISERROR(SEARCH("⊟",A12)))</formula>
    </cfRule>
    <cfRule type="containsText" dxfId="602" priority="9" operator="containsText" text="⊞">
      <formula>NOT(ISERROR(SEARCH("⊞",A12)))</formula>
    </cfRule>
  </conditionalFormatting>
  <conditionalFormatting sqref="F2 G3">
    <cfRule type="cellIs" dxfId="601" priority="3" operator="equal">
      <formula>"Minor"</formula>
    </cfRule>
    <cfRule type="cellIs" dxfId="600" priority="4" operator="equal">
      <formula>"Low"</formula>
    </cfRule>
    <cfRule type="cellIs" dxfId="599" priority="5" operator="equal">
      <formula>"Moderate"</formula>
    </cfRule>
    <cfRule type="cellIs" dxfId="598" priority="6" operator="greaterThanOrEqual">
      <formula>"High"</formula>
    </cfRule>
  </conditionalFormatting>
  <conditionalFormatting sqref="F15">
    <cfRule type="expression" dxfId="597" priority="1">
      <formula>#REF!&lt;&gt;""</formula>
    </cfRule>
  </conditionalFormatting>
  <conditionalFormatting sqref="F16:F18">
    <cfRule type="expression" dxfId="596" priority="7">
      <formula>#REF!&lt;&gt;""</formula>
    </cfRule>
  </conditionalFormatting>
  <conditionalFormatting sqref="L17:M52">
    <cfRule type="cellIs" dxfId="595"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2D8A821F-A2C4-47AF-A1C4-F5B6EE126FD1}">
      <formula1>OR(D16=0,D16=1)</formula1>
    </dataValidation>
    <dataValidation type="custom" allowBlank="1" showInputMessage="1" showErrorMessage="1" errorTitle="Enter 0 or 3" error="Enter 0 or 3" promptTitle="Enter 0 or 3" prompt="0 = no risk identified_x000a_3 = risk identified on the HRPL list" sqref="D19" xr:uid="{CBDB0E63-4D7C-46AD-8600-8E5841D9977E}">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EA9AB941-B6A1-402D-AD20-83627FA2D1C8}">
      <formula1>OR(F15=0,F15=3)</formula1>
    </dataValidation>
  </dataValidations>
  <hyperlinks>
    <hyperlink ref="K15" r:id="rId1" display="HRPL: Data as of Sepetmeber 28, 2022 (Link)" xr:uid="{925E3CB0-E2E3-4D0E-8F47-5C82646B751A}"/>
    <hyperlink ref="K15:M15" r:id="rId2" display="US Dept of Labour TVPRA List 2022 (Link)" xr:uid="{7D121B9D-54C8-4DC8-9C2B-742FB126C260}"/>
    <hyperlink ref="O15" r:id="rId3" xr:uid="{CEA7B697-7899-46C2-B476-025B2E3667F4}"/>
    <hyperlink ref="N15" r:id="rId4" xr:uid="{DAE67C30-A40D-4015-BEFA-CD0B4953E1B1}"/>
    <hyperlink ref="E17" location="'Supply Chain Model'!A1" display="Supply Chain Model" xr:uid="{5C27D682-974E-45A8-BAFB-F2F762B93E8F}"/>
    <hyperlink ref="E15" location="'Authoritative Determinations'!A1" display="Product (Authoritative Determinations)" xr:uid="{97A95573-F182-447A-A5B2-5233C8DFEE48}"/>
    <hyperlink ref="E16" location="'Vulnerable populations'!A1" display="Vulnerable population" xr:uid="{D9A81EBB-0D64-45A2-B773-F6912A2CF8EC}"/>
    <hyperlink ref="E18" location="'Regulatory context'!A1" display="Regulatory context" xr:uid="{DB6BA2BF-BBA7-449C-9503-DB3477FE8BDA}"/>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A26A1-82BD-40A7-8D4A-762E21620B0C}">
  <sheetPr codeName="Sheet70">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792</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Waste, Disposal, Recycling</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Government Departments -excluding Medical, Waste Services</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Facilities and Buildings Management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Waste, Disposal, Recycling</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Facilities Waste Services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Facilities Waste material handling and recycling systems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Facilities Nonhazardous Waste Disposal</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Facilities Hazardous waste disposal</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Facilities Garbage collection or destruction or processing or disposal</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Facilities Liquid waste collection or processing or disposal</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Facilities Hazardous waste container</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Facilities Recycling Services</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Facilities Recycling of organic waste</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Facilities Recycling of hazardous waste</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Document destruction services</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fazkThQ1NzLFVY6eAgbkhIMNMlTg7m9UVRROHCZQBoLZ+dgnGkPLxkB/f6Ru6Nb9u2PY2hdRx1bSz4pcuWLmYw==" saltValue="HqsejPQ9KWhmbSEr+/7sMw=="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594" priority="8" operator="containsText" text="⊟">
      <formula>NOT(ISERROR(SEARCH("⊟",A12)))</formula>
    </cfRule>
    <cfRule type="containsText" dxfId="593" priority="9" operator="containsText" text="⊞">
      <formula>NOT(ISERROR(SEARCH("⊞",A12)))</formula>
    </cfRule>
  </conditionalFormatting>
  <conditionalFormatting sqref="F2 G3">
    <cfRule type="cellIs" dxfId="592" priority="3" operator="equal">
      <formula>"Minor"</formula>
    </cfRule>
    <cfRule type="cellIs" dxfId="591" priority="4" operator="equal">
      <formula>"Low"</formula>
    </cfRule>
    <cfRule type="cellIs" dxfId="590" priority="5" operator="equal">
      <formula>"Moderate"</formula>
    </cfRule>
    <cfRule type="cellIs" dxfId="589" priority="6" operator="greaterThanOrEqual">
      <formula>"High"</formula>
    </cfRule>
  </conditionalFormatting>
  <conditionalFormatting sqref="F15">
    <cfRule type="expression" dxfId="588" priority="1">
      <formula>#REF!&lt;&gt;""</formula>
    </cfRule>
  </conditionalFormatting>
  <conditionalFormatting sqref="F16:F18">
    <cfRule type="expression" dxfId="587" priority="7">
      <formula>#REF!&lt;&gt;""</formula>
    </cfRule>
  </conditionalFormatting>
  <conditionalFormatting sqref="L17:M52">
    <cfRule type="cellIs" dxfId="586"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7882E5A1-083F-45AA-9B69-5D4E32EE9034}">
      <formula1>OR(D16=0,D16=1)</formula1>
    </dataValidation>
    <dataValidation type="custom" allowBlank="1" showInputMessage="1" showErrorMessage="1" errorTitle="Enter 0 or 3" error="Enter 0 or 3" promptTitle="Enter 0 or 3" prompt="0 = no risk identified_x000a_3 = risk identified on the HRPL list" sqref="D19" xr:uid="{338330A6-7F81-4D21-BDBF-F03A01F8D80E}">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AADEA985-7325-45DF-977F-6C5C992923F0}">
      <formula1>OR(F15=0,F15=3)</formula1>
    </dataValidation>
  </dataValidations>
  <hyperlinks>
    <hyperlink ref="K15" r:id="rId1" display="HRPL: Data as of Sepetmeber 28, 2022 (Link)" xr:uid="{C4B04767-64AD-4BCB-92A4-1CB6EDC5E6FD}"/>
    <hyperlink ref="K15:M15" r:id="rId2" display="US Dept of Labour TVPRA List 2022 (Link)" xr:uid="{92108B5A-94F2-48DE-AF62-393B4BDB4E76}"/>
    <hyperlink ref="O15" r:id="rId3" xr:uid="{6B376AD1-4281-4C49-AE63-7D503D340D01}"/>
    <hyperlink ref="N15" r:id="rId4" xr:uid="{D326F5D1-F02B-44C2-A03D-0C32847E91E0}"/>
    <hyperlink ref="E17" location="'Supply Chain Model'!A1" display="Supply Chain Model" xr:uid="{9FDBEA5F-AB5B-45E8-856C-FBB77634E68F}"/>
    <hyperlink ref="E15" location="'Authoritative Determinations'!A1" display="Product (Authoritative Determinations)" xr:uid="{609E47E3-88D7-4D57-9A21-4DD444D75464}"/>
    <hyperlink ref="E16" location="'Vulnerable populations'!A1" display="Vulnerable population" xr:uid="{BE55B91F-FC1E-4DBD-91FD-4A390D0781AF}"/>
    <hyperlink ref="E18" location="'Regulatory context'!A1" display="Regulatory context" xr:uid="{70D680FF-9541-43CD-B7DF-616242EA5F89}"/>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4C57-05F1-4631-86A4-D33BBD6F7794}">
  <sheetPr codeName="Sheet71">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793</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ICT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ICT prof services - excl Managed and Maintenance Services</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Data Provision Services</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ICT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ICT prof services - excl Managed and Maintenance Services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Data Provision Services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Data processing or preparation services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Online data processing service</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Data center services</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ICT Disaster recovery services</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Data storage service</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Content or data standardization services</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Content or data classification services</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Data conversion service</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Business intelligence and data analysis software</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Data analytics process as a service</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Database management as a service</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lrIDobCykZVh5cC4eUYjS4cSOkf/qTAiMRHhzK3+v54DShCMqQsGabHXvEaAXLryMW1YWZ2qRaAHv1KYAmMDQg==" saltValue="PBoKywW7SDCpUh9rpO+vy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585" priority="8" operator="containsText" text="⊟">
      <formula>NOT(ISERROR(SEARCH("⊟",A12)))</formula>
    </cfRule>
    <cfRule type="containsText" dxfId="584" priority="9" operator="containsText" text="⊞">
      <formula>NOT(ISERROR(SEARCH("⊞",A12)))</formula>
    </cfRule>
  </conditionalFormatting>
  <conditionalFormatting sqref="F2 G3">
    <cfRule type="cellIs" dxfId="583" priority="3" operator="equal">
      <formula>"Minor"</formula>
    </cfRule>
    <cfRule type="cellIs" dxfId="582" priority="4" operator="equal">
      <formula>"Low"</formula>
    </cfRule>
    <cfRule type="cellIs" dxfId="581" priority="5" operator="equal">
      <formula>"Moderate"</formula>
    </cfRule>
    <cfRule type="cellIs" dxfId="580" priority="6" operator="greaterThanOrEqual">
      <formula>"High"</formula>
    </cfRule>
  </conditionalFormatting>
  <conditionalFormatting sqref="F15">
    <cfRule type="expression" dxfId="579" priority="1">
      <formula>#REF!&lt;&gt;""</formula>
    </cfRule>
  </conditionalFormatting>
  <conditionalFormatting sqref="F16:F18">
    <cfRule type="expression" dxfId="578" priority="7">
      <formula>#REF!&lt;&gt;""</formula>
    </cfRule>
  </conditionalFormatting>
  <conditionalFormatting sqref="L17:M52">
    <cfRule type="cellIs" dxfId="577"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B6C9E62F-BF3C-4419-99D0-262AAAED41BA}">
      <formula1>OR(D16=0,D16=1)</formula1>
    </dataValidation>
    <dataValidation type="custom" allowBlank="1" showInputMessage="1" showErrorMessage="1" errorTitle="Enter 0 or 3" error="Enter 0 or 3" promptTitle="Enter 0 or 3" prompt="0 = no risk identified_x000a_3 = risk identified on the HRPL list" sqref="D19" xr:uid="{2D3B5548-AD23-4B7D-89F9-DD313EF05318}">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C5ABBF49-31A3-4E49-BD91-9CAD866939F1}">
      <formula1>OR(F15=0,F15=3)</formula1>
    </dataValidation>
  </dataValidations>
  <hyperlinks>
    <hyperlink ref="K15" r:id="rId1" display="HRPL: Data as of Sepetmeber 28, 2022 (Link)" xr:uid="{9273A347-0A63-442C-B525-9AA5CB6DA8BA}"/>
    <hyperlink ref="K15:M15" r:id="rId2" display="US Dept of Labour TVPRA List 2022 (Link)" xr:uid="{9F10AAE1-BD34-4B10-9FBD-D21397E236C8}"/>
    <hyperlink ref="O15" r:id="rId3" xr:uid="{DCECDC5C-679A-455F-8703-B02CDC6BCCC9}"/>
    <hyperlink ref="N15" r:id="rId4" xr:uid="{ED2FDC8E-9D83-4EA8-94DA-343154B4A0B0}"/>
    <hyperlink ref="E17" location="'Supply Chain Model'!A1" display="Supply Chain Model" xr:uid="{C5E9461A-6004-4583-90A5-7865884527EB}"/>
    <hyperlink ref="E15" location="'Authoritative Determinations'!A1" display="Product (Authoritative Determinations)" xr:uid="{550B2A66-2F19-4B3F-8AD5-508A4FDA80FC}"/>
    <hyperlink ref="E16" location="'Vulnerable populations'!A1" display="Vulnerable population" xr:uid="{60DB27B2-D002-4431-87C9-A6E430AA53CF}"/>
    <hyperlink ref="E18" location="'Regulatory context'!A1" display="Regulatory context" xr:uid="{23108F38-5BBA-4A70-B6EB-550EC1633820}"/>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08C3E-269C-433B-9F32-31696D3AD022}">
  <sheetPr codeName="Sheet72">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794</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ICT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ICT cloud managed services - IAAS, PAAS</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Private Cloud Services</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ICT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ICT cloud managed services - IAAS, PAAS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Private Cloud Services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Internet cloud storage service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K8RPpe/PT9XMOwvcE8jXd/OUy1YN/NpXw2euWv27TGdM4lPp9ctgNJnlzvonFce1N9mcxPvQGJmLFPvjn04UWA==" saltValue="1k+MWkW+5Ik8/Ho81iDjg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576" priority="8" operator="containsText" text="⊟">
      <formula>NOT(ISERROR(SEARCH("⊟",A12)))</formula>
    </cfRule>
    <cfRule type="containsText" dxfId="575" priority="9" operator="containsText" text="⊞">
      <formula>NOT(ISERROR(SEARCH("⊞",A12)))</formula>
    </cfRule>
  </conditionalFormatting>
  <conditionalFormatting sqref="F2 G3">
    <cfRule type="cellIs" dxfId="574" priority="3" operator="equal">
      <formula>"Minor"</formula>
    </cfRule>
    <cfRule type="cellIs" dxfId="573" priority="4" operator="equal">
      <formula>"Low"</formula>
    </cfRule>
    <cfRule type="cellIs" dxfId="572" priority="5" operator="equal">
      <formula>"Moderate"</formula>
    </cfRule>
    <cfRule type="cellIs" dxfId="571" priority="6" operator="greaterThanOrEqual">
      <formula>"High"</formula>
    </cfRule>
  </conditionalFormatting>
  <conditionalFormatting sqref="F15">
    <cfRule type="expression" dxfId="570" priority="1">
      <formula>#REF!&lt;&gt;""</formula>
    </cfRule>
  </conditionalFormatting>
  <conditionalFormatting sqref="F16:F18">
    <cfRule type="expression" dxfId="569" priority="7">
      <formula>#REF!&lt;&gt;""</formula>
    </cfRule>
  </conditionalFormatting>
  <conditionalFormatting sqref="L17:M52">
    <cfRule type="cellIs" dxfId="568"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71FAE284-7083-45D3-BCB2-D024B280FDF3}">
      <formula1>OR(D16=0,D16=1)</formula1>
    </dataValidation>
    <dataValidation type="custom" allowBlank="1" showInputMessage="1" showErrorMessage="1" errorTitle="Enter 0 or 3" error="Enter 0 or 3" promptTitle="Enter 0 or 3" prompt="0 = no risk identified_x000a_3 = risk identified on the HRPL list" sqref="D19" xr:uid="{0D80309F-14C8-4914-A873-FCBE23037121}">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EDC9B82B-4E7F-442A-842A-33E4812569B4}">
      <formula1>OR(F15=0,F15=3)</formula1>
    </dataValidation>
  </dataValidations>
  <hyperlinks>
    <hyperlink ref="K15" r:id="rId1" display="HRPL: Data as of Sepetmeber 28, 2022 (Link)" xr:uid="{1A124E8C-7646-491E-8EFD-2B0C36776FDC}"/>
    <hyperlink ref="K15:M15" r:id="rId2" display="US Dept of Labour TVPRA List 2022 (Link)" xr:uid="{8F54F4EF-0470-4F3E-962D-BBD875C97DC7}"/>
    <hyperlink ref="O15" r:id="rId3" xr:uid="{3B042337-44E4-4926-9F84-6F5479C4DA89}"/>
    <hyperlink ref="N15" r:id="rId4" xr:uid="{7B4853EA-5194-4FF1-8282-E4B9A3197B82}"/>
    <hyperlink ref="E17" location="'Supply Chain Model'!A1" display="Supply Chain Model" xr:uid="{C757FDEA-FBEF-4759-BC86-E86BEB65620E}"/>
    <hyperlink ref="E15" location="'Authoritative Determinations'!A1" display="Product (Authoritative Determinations)" xr:uid="{06A59428-FC04-4114-AC37-F666B0A39032}"/>
    <hyperlink ref="E16" location="'Vulnerable populations'!A1" display="Vulnerable population" xr:uid="{AFB22EFF-78F8-4CEA-8EEA-21D87AE89B48}"/>
    <hyperlink ref="E18" location="'Regulatory context'!A1" display="Regulatory context" xr:uid="{4DCA39D0-443F-4C44-9B09-15EAC321C665}"/>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467E3-F94C-4B9B-85D0-60208AC30725}">
  <sheetPr codeName="Sheet73">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795</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ICT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ICT Software</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Software as a Service - SAAS, licensing and maintenance</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ICT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ICT Software</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Software as a Service - SAAS, licensing and maintenance</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Portal software as a service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Compliance dictionaries as a service</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Cryptographics key management as a service</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Dispatch software as a service</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E-commerce system software as a service</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E-mailing and calendaring software as a service</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Enterprise resource planning software as a service</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UCF mapper software as a service</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ICT Block chain</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fHzw6EM+JBeclvuo7DI9azjsK/LQxLLvu/AxM1C17jTU2ioghCuxb3WVgyGaekHJkb+aw9gHRvrhg/JHBAkcUg==" saltValue="oPDfvlpcr4BC4BkEU317e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567" priority="8" operator="containsText" text="⊟">
      <formula>NOT(ISERROR(SEARCH("⊟",A12)))</formula>
    </cfRule>
    <cfRule type="containsText" dxfId="566" priority="9" operator="containsText" text="⊞">
      <formula>NOT(ISERROR(SEARCH("⊞",A12)))</formula>
    </cfRule>
  </conditionalFormatting>
  <conditionalFormatting sqref="F2 G3">
    <cfRule type="cellIs" dxfId="565" priority="3" operator="equal">
      <formula>"Minor"</formula>
    </cfRule>
    <cfRule type="cellIs" dxfId="564" priority="4" operator="equal">
      <formula>"Low"</formula>
    </cfRule>
    <cfRule type="cellIs" dxfId="563" priority="5" operator="equal">
      <formula>"Moderate"</formula>
    </cfRule>
    <cfRule type="cellIs" dxfId="562" priority="6" operator="greaterThanOrEqual">
      <formula>"High"</formula>
    </cfRule>
  </conditionalFormatting>
  <conditionalFormatting sqref="F15">
    <cfRule type="expression" dxfId="561" priority="1">
      <formula>#REF!&lt;&gt;""</formula>
    </cfRule>
  </conditionalFormatting>
  <conditionalFormatting sqref="F16:F18">
    <cfRule type="expression" dxfId="560" priority="7">
      <formula>#REF!&lt;&gt;""</formula>
    </cfRule>
  </conditionalFormatting>
  <conditionalFormatting sqref="L17:M52">
    <cfRule type="cellIs" dxfId="559"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8FCC37CB-00F4-44ED-8914-ACBB95F117CB}">
      <formula1>OR(D16=0,D16=1)</formula1>
    </dataValidation>
    <dataValidation type="custom" allowBlank="1" showInputMessage="1" showErrorMessage="1" errorTitle="Enter 0 or 3" error="Enter 0 or 3" promptTitle="Enter 0 or 3" prompt="0 = no risk identified_x000a_3 = risk identified on the HRPL list" sqref="D19" xr:uid="{DDAE8D13-1A7F-4733-B44B-1B458533F2B5}">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629D0BA4-E0F3-4FF7-9C31-776315B41DFD}">
      <formula1>OR(F15=0,F15=3)</formula1>
    </dataValidation>
  </dataValidations>
  <hyperlinks>
    <hyperlink ref="K15" r:id="rId1" display="HRPL: Data as of Sepetmeber 28, 2022 (Link)" xr:uid="{90A5D0D8-8E53-44E1-A19C-0DC206E85C49}"/>
    <hyperlink ref="K15:M15" r:id="rId2" display="US Dept of Labour TVPRA List 2022 (Link)" xr:uid="{EC6E1874-964B-4983-BFA5-8847FC8C2849}"/>
    <hyperlink ref="O15" r:id="rId3" xr:uid="{1BD06BBB-A6BD-4913-A252-5292A230D473}"/>
    <hyperlink ref="N15" r:id="rId4" xr:uid="{7F20C85F-E472-4807-85C8-2C86D64C25E9}"/>
    <hyperlink ref="E17" location="'Supply Chain Model'!A1" display="Supply Chain Model" xr:uid="{DA0FA04D-159B-4603-A063-F33DF78A1291}"/>
    <hyperlink ref="E15" location="'Authoritative Determinations'!A1" display="Product (Authoritative Determinations)" xr:uid="{3D9E83C2-AB40-45EE-852A-DBEDE5017193}"/>
    <hyperlink ref="E16" location="'Vulnerable populations'!A1" display="Vulnerable population" xr:uid="{0D8440C4-CA52-4E81-9279-B660BB804BD7}"/>
    <hyperlink ref="E18" location="'Regulatory context'!A1" display="Regulatory context" xr:uid="{436B186A-867D-4D88-9625-161215A8AE65}"/>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082C6-6F72-4A3E-B6E9-EBC8F5D0D749}">
  <sheetPr codeName="Sheet2">
    <tabColor theme="4" tint="-0.499984740745262"/>
    <pageSetUpPr fitToPage="1"/>
  </sheetPr>
  <dimension ref="A1:C9"/>
  <sheetViews>
    <sheetView zoomScaleNormal="100" workbookViewId="0">
      <selection sqref="A1:C1"/>
    </sheetView>
  </sheetViews>
  <sheetFormatPr defaultRowHeight="14.5" x14ac:dyDescent="0.35"/>
  <cols>
    <col min="1" max="1" width="47.81640625" customWidth="1"/>
    <col min="2" max="2" width="60.54296875" customWidth="1"/>
    <col min="3" max="3" width="77.54296875" customWidth="1"/>
  </cols>
  <sheetData>
    <row r="1" spans="1:3" ht="21.5" thickBot="1" x14ac:dyDescent="0.4">
      <c r="A1" s="115" t="s">
        <v>4</v>
      </c>
      <c r="B1" s="115"/>
      <c r="C1" s="115"/>
    </row>
    <row r="2" spans="1:3" ht="15.5" x14ac:dyDescent="0.35">
      <c r="A2" s="118" t="s">
        <v>5</v>
      </c>
      <c r="B2" s="119"/>
      <c r="C2" s="120"/>
    </row>
    <row r="3" spans="1:3" ht="182.15" customHeight="1" x14ac:dyDescent="0.35">
      <c r="A3" s="116" t="s">
        <v>6</v>
      </c>
      <c r="B3" s="116"/>
      <c r="C3" s="116"/>
    </row>
    <row r="4" spans="1:3" ht="15.5" x14ac:dyDescent="0.35">
      <c r="A4" s="6" t="s">
        <v>7</v>
      </c>
      <c r="B4" s="7"/>
      <c r="C4" s="8"/>
    </row>
    <row r="5" spans="1:3" s="3" customFormat="1" ht="143.15" customHeight="1" x14ac:dyDescent="0.35">
      <c r="A5" s="116" t="s">
        <v>8</v>
      </c>
      <c r="B5" s="117"/>
      <c r="C5" s="117"/>
    </row>
    <row r="6" spans="1:3" ht="15.5" x14ac:dyDescent="0.35">
      <c r="A6" s="121" t="s">
        <v>9</v>
      </c>
      <c r="B6" s="122"/>
      <c r="C6" s="123"/>
    </row>
    <row r="7" spans="1:3" ht="75.650000000000006" customHeight="1" x14ac:dyDescent="0.35">
      <c r="A7" s="116" t="s">
        <v>10</v>
      </c>
      <c r="B7" s="117"/>
      <c r="C7" s="117"/>
    </row>
    <row r="8" spans="1:3" ht="15.5" x14ac:dyDescent="0.35">
      <c r="A8" s="121" t="s">
        <v>11</v>
      </c>
      <c r="B8" s="122"/>
      <c r="C8" s="123"/>
    </row>
    <row r="9" spans="1:3" ht="312.64999999999998" customHeight="1" x14ac:dyDescent="0.35">
      <c r="A9" s="116" t="s">
        <v>12</v>
      </c>
      <c r="B9" s="117"/>
      <c r="C9" s="117"/>
    </row>
  </sheetData>
  <sheetProtection algorithmName="SHA-512" hashValue="Pncn7oY3e4qJRNdgg3pkwa+zmIU1lQKNp8i5DiwiCp2b/Wo+6MKLWI25gzT9D0FUASakl4XquazFavwxBWAvww==" saltValue="9DJD9vHrlrHvM8Dilk/h6Q==" spinCount="100000" sheet="1" objects="1" scenarios="1"/>
  <mergeCells count="8">
    <mergeCell ref="A9:C9"/>
    <mergeCell ref="A1:C1"/>
    <mergeCell ref="A2:C2"/>
    <mergeCell ref="A6:C6"/>
    <mergeCell ref="A8:C8"/>
    <mergeCell ref="A3:C3"/>
    <mergeCell ref="A5:C5"/>
    <mergeCell ref="A7:C7"/>
  </mergeCells>
  <pageMargins left="0.23622047244094491" right="0.23622047244094491" top="0.74803149606299213" bottom="0.74803149606299213" header="0.31496062992125984" footer="0.31496062992125984"/>
  <pageSetup scale="55" orientation="portrait" r:id="rId1"/>
  <headerFooter>
    <oddFooter>&amp;L© 2024 | NSW Anti-slavery Commissioner&amp;C&amp;P of &amp;N&amp;RPrinted &amp;D &amp;T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A4CC9-D215-48E2-891D-115FD4811FE2}">
  <sheetPr codeName="Sheet74">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796</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ICT</v>
      </c>
      <c r="C15" s="197"/>
      <c r="D15" s="46"/>
      <c r="E15" s="36" t="s">
        <v>20</v>
      </c>
      <c r="F15" s="37">
        <v>3</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Infra and network hardware -non carriage</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Network Hardware purchases and inventory</v>
      </c>
      <c r="C17" s="192"/>
      <c r="E17" s="36" t="s">
        <v>22</v>
      </c>
      <c r="F17" s="37">
        <v>1</v>
      </c>
      <c r="G17" s="9" t="str">
        <f>HYPERLINK("#U14", "Sources &gt;&gt;")</f>
        <v>Sources &gt;&gt;</v>
      </c>
      <c r="I17" s="35" t="s">
        <v>538</v>
      </c>
      <c r="J17" s="41" t="str">
        <f>IFERROR(VLOOKUP(I17,'ISO3166-1'!A:C,3,FALSE),"")</f>
        <v>Australia</v>
      </c>
      <c r="K17" s="34"/>
      <c r="L17" s="35"/>
      <c r="M17" s="35"/>
      <c r="N17" s="39"/>
      <c r="O17" s="96"/>
      <c r="Q17" s="176" t="s">
        <v>797</v>
      </c>
      <c r="R17" s="188" t="s">
        <v>798</v>
      </c>
      <c r="S17" s="176" t="s">
        <v>799</v>
      </c>
      <c r="U17" s="176" t="s">
        <v>800</v>
      </c>
      <c r="V17" s="188" t="s">
        <v>801</v>
      </c>
      <c r="W17" s="176" t="s">
        <v>802</v>
      </c>
      <c r="Y17" s="176" t="s">
        <v>803</v>
      </c>
      <c r="Z17" s="188" t="s">
        <v>804</v>
      </c>
      <c r="AA17" s="176" t="s">
        <v>805</v>
      </c>
    </row>
    <row r="18" spans="1:27" ht="20.149999999999999" customHeight="1" x14ac:dyDescent="0.35">
      <c r="A18" s="202" t="s">
        <v>542</v>
      </c>
      <c r="B18" s="202"/>
      <c r="C18" s="202"/>
      <c r="D18" s="48"/>
      <c r="E18" s="36" t="s">
        <v>521</v>
      </c>
      <c r="F18" s="37">
        <v>1</v>
      </c>
      <c r="G18" s="9" t="str">
        <f>HYPERLINK("#Y14", "Sources &gt;&gt;")</f>
        <v>Sources &gt;&gt;</v>
      </c>
      <c r="H18" s="48"/>
      <c r="I18" s="35" t="s">
        <v>563</v>
      </c>
      <c r="J18" s="41" t="str">
        <f>IFERROR(VLOOKUP(I18,'ISO3166-1'!A:C,3,FALSE),"")</f>
        <v>China</v>
      </c>
      <c r="K18" s="78"/>
      <c r="L18" s="79" t="s">
        <v>598</v>
      </c>
      <c r="M18" s="79" t="s">
        <v>598</v>
      </c>
      <c r="N18" s="39">
        <v>2966969816.3330002</v>
      </c>
      <c r="O18" s="96" t="s">
        <v>806</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623</v>
      </c>
      <c r="J19" s="41" t="str">
        <f>IFERROR(VLOOKUP(I19,'ISO3166-1'!A:C,3,FALSE),"")</f>
        <v>Malaysia</v>
      </c>
      <c r="K19" s="78"/>
      <c r="L19" s="35"/>
      <c r="M19" s="79" t="s">
        <v>598</v>
      </c>
      <c r="N19" s="39">
        <v>714067720.83599997</v>
      </c>
      <c r="O19" s="96" t="s">
        <v>806</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564</v>
      </c>
      <c r="J20" s="41" t="str">
        <f>IFERROR(VLOOKUP(I20,'ISO3166-1'!A:C,3,FALSE),"")</f>
        <v>United States of America (the)</v>
      </c>
      <c r="K20" s="78"/>
      <c r="L20" s="35"/>
      <c r="M20" s="79"/>
      <c r="N20" s="39">
        <v>710456672.46300006</v>
      </c>
      <c r="O20" s="96" t="s">
        <v>806</v>
      </c>
      <c r="Q20" s="177"/>
      <c r="R20" s="193"/>
      <c r="S20" s="177"/>
      <c r="U20" s="177"/>
      <c r="V20" s="177"/>
      <c r="W20" s="177"/>
      <c r="Y20" s="177"/>
      <c r="Z20" s="177"/>
      <c r="AA20" s="177"/>
    </row>
    <row r="21" spans="1:27" ht="20.149999999999999" customHeight="1" x14ac:dyDescent="0.35">
      <c r="A21" s="93"/>
      <c r="B21" s="9" t="str">
        <f t="shared" si="0"/>
        <v/>
      </c>
      <c r="C21" s="94"/>
      <c r="D21" s="49"/>
      <c r="E21" s="206" t="s">
        <v>807</v>
      </c>
      <c r="F21" s="206"/>
      <c r="G21" s="206"/>
      <c r="H21" s="49"/>
      <c r="I21" s="35" t="s">
        <v>719</v>
      </c>
      <c r="J21" s="41" t="str">
        <f>IFERROR(VLOOKUP(I21,'ISO3166-1'!A:C,3,FALSE),"")</f>
        <v>Singapore</v>
      </c>
      <c r="K21" s="78"/>
      <c r="L21" s="35"/>
      <c r="M21" s="79"/>
      <c r="N21" s="39">
        <v>417775540.71200001</v>
      </c>
      <c r="O21" s="96" t="s">
        <v>806</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756</v>
      </c>
      <c r="J22" s="41" t="str">
        <f>IFERROR(VLOOKUP(I22,'ISO3166-1'!A:C,3,FALSE),"")</f>
        <v>Mexico</v>
      </c>
      <c r="K22" s="78"/>
      <c r="L22" s="35"/>
      <c r="M22" s="79"/>
      <c r="N22" s="39">
        <v>308352928.95300001</v>
      </c>
      <c r="O22" s="96" t="s">
        <v>806</v>
      </c>
      <c r="Q22" s="176" t="s">
        <v>587</v>
      </c>
      <c r="R22" s="188" t="s">
        <v>588</v>
      </c>
      <c r="S22" s="176" t="s">
        <v>808</v>
      </c>
      <c r="U22" s="176" t="s">
        <v>809</v>
      </c>
      <c r="V22" s="188" t="s">
        <v>810</v>
      </c>
      <c r="W22" s="176" t="s">
        <v>811</v>
      </c>
      <c r="Y22" s="176" t="s">
        <v>812</v>
      </c>
      <c r="Z22" s="188" t="s">
        <v>813</v>
      </c>
      <c r="AA22" s="176" t="s">
        <v>814</v>
      </c>
    </row>
    <row r="23" spans="1:27" ht="20.149999999999999" customHeight="1" x14ac:dyDescent="0.35">
      <c r="A23" s="70" t="s">
        <v>522</v>
      </c>
      <c r="B23" s="181" t="str">
        <f>IFERROR(VLOOKUP("A"&amp;$F$1*1&amp;"B1",'Level 4 Categories'!$A:$H,4,FALSE),"")</f>
        <v>ICT</v>
      </c>
      <c r="C23" s="182"/>
      <c r="E23" s="206"/>
      <c r="F23" s="206"/>
      <c r="G23" s="206"/>
      <c r="I23" s="35" t="s">
        <v>620</v>
      </c>
      <c r="J23" s="41" t="str">
        <f>IFERROR(VLOOKUP(I23,'ISO3166-1'!A:C,3,FALSE),"")</f>
        <v>Viet Nam</v>
      </c>
      <c r="K23" s="78"/>
      <c r="L23" s="35"/>
      <c r="M23" s="79"/>
      <c r="N23" s="39">
        <v>261655903.477</v>
      </c>
      <c r="O23" s="96" t="s">
        <v>806</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Infra and network hardware -non carriage</v>
      </c>
      <c r="C24" s="184"/>
      <c r="D24" s="48"/>
      <c r="E24" s="206"/>
      <c r="F24" s="206"/>
      <c r="G24" s="206"/>
      <c r="H24" s="48"/>
      <c r="I24" s="35" t="s">
        <v>627</v>
      </c>
      <c r="J24" s="41" t="str">
        <f>IFERROR(VLOOKUP(I24,'ISO3166-1'!A:C,3,FALSE),"")</f>
        <v>Thailand</v>
      </c>
      <c r="K24" s="78"/>
      <c r="L24" s="35"/>
      <c r="M24" s="79"/>
      <c r="N24" s="39">
        <v>125473819.61399999</v>
      </c>
      <c r="O24" s="96" t="s">
        <v>806</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Network Hardware purchases and inventory</v>
      </c>
      <c r="C25" s="186"/>
      <c r="D25" s="44"/>
      <c r="E25" s="206"/>
      <c r="F25" s="206"/>
      <c r="G25" s="206"/>
      <c r="H25" s="57"/>
      <c r="I25" s="35" t="s">
        <v>621</v>
      </c>
      <c r="J25" s="41" t="str">
        <f>IFERROR(VLOOKUP(I25,'ISO3166-1'!A:C,3,FALSE),"")</f>
        <v>Indonesia</v>
      </c>
      <c r="K25" s="78"/>
      <c r="L25" s="35"/>
      <c r="M25" s="79"/>
      <c r="N25" s="39">
        <v>111217529.61300001</v>
      </c>
      <c r="O25" s="96" t="s">
        <v>806</v>
      </c>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Network service equipment</v>
      </c>
      <c r="C26" s="180"/>
      <c r="D26" s="44"/>
      <c r="E26" s="206"/>
      <c r="F26" s="206"/>
      <c r="G26" s="206"/>
      <c r="H26" s="57"/>
      <c r="I26" s="35" t="s">
        <v>615</v>
      </c>
      <c r="J26" s="41" t="s">
        <v>815</v>
      </c>
      <c r="K26" s="78"/>
      <c r="L26" s="35" t="s">
        <v>598</v>
      </c>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Content delivery networking equipment</v>
      </c>
      <c r="C27" s="180"/>
      <c r="D27" s="44"/>
      <c r="E27" s="206"/>
      <c r="F27" s="206"/>
      <c r="G27" s="206"/>
      <c r="H27" s="57"/>
      <c r="I27" s="35"/>
      <c r="J27" s="41" t="str">
        <f>IFERROR(VLOOKUP(I27,'ISO3166-1'!A:C,3,FALSE),"")</f>
        <v/>
      </c>
      <c r="K27" s="78"/>
      <c r="L27" s="35"/>
      <c r="M27" s="79"/>
      <c r="N27" s="39"/>
      <c r="O27" s="96"/>
      <c r="Q27" s="176" t="s">
        <v>816</v>
      </c>
      <c r="R27" s="188" t="s">
        <v>817</v>
      </c>
      <c r="S27" s="176" t="s">
        <v>818</v>
      </c>
      <c r="U27" s="176" t="s">
        <v>812</v>
      </c>
      <c r="V27" s="188" t="s">
        <v>813</v>
      </c>
      <c r="W27" s="176" t="s">
        <v>819</v>
      </c>
      <c r="Y27" s="176" t="s">
        <v>571</v>
      </c>
      <c r="Z27" s="188" t="s">
        <v>572</v>
      </c>
      <c r="AA27" s="176" t="s">
        <v>573</v>
      </c>
    </row>
    <row r="28" spans="1:27" ht="20.149999999999999" customHeight="1" x14ac:dyDescent="0.35">
      <c r="A28" s="187"/>
      <c r="B28" s="179" t="str">
        <f>IF(IFERROR(VLOOKUP("A"&amp;$F$1*1&amp;"B"&amp;ROW(A28)-25,'Level 4 Categories'!$A:$J,10,FALSE),"")=0,"Level 4 detail not available",IFERROR(VLOOKUP("A"&amp;$F$1*1&amp;"B"&amp;ROW(A28)-25,'Level 4 Categories'!$A:$J,10,FALSE),""))</f>
        <v>Network gateway</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Internet service node startup kits</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Network routers</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Network service concentrators or hubs</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Network switches</v>
      </c>
      <c r="C32" s="180"/>
      <c r="D32" s="44"/>
      <c r="E32" s="206"/>
      <c r="F32" s="206"/>
      <c r="G32" s="206"/>
      <c r="H32" s="57"/>
      <c r="I32" s="35"/>
      <c r="J32" s="41" t="str">
        <f>IFERROR(VLOOKUP(I32,'ISO3166-1'!A:C,3,FALSE),"")</f>
        <v/>
      </c>
      <c r="K32" s="78"/>
      <c r="L32" s="35"/>
      <c r="M32" s="79"/>
      <c r="N32" s="42"/>
      <c r="O32" s="96"/>
      <c r="Q32" s="176" t="s">
        <v>820</v>
      </c>
      <c r="R32" s="188" t="s">
        <v>813</v>
      </c>
      <c r="S32" s="176" t="s">
        <v>821</v>
      </c>
      <c r="U32" s="176" t="s">
        <v>822</v>
      </c>
      <c r="V32" s="188" t="s">
        <v>823</v>
      </c>
      <c r="W32" s="176" t="s">
        <v>824</v>
      </c>
      <c r="Y32" s="176"/>
      <c r="Z32" s="188"/>
      <c r="AA32" s="176"/>
    </row>
    <row r="33" spans="1:27" ht="20.149999999999999" customHeight="1" x14ac:dyDescent="0.35">
      <c r="A33" s="187"/>
      <c r="B33" s="179" t="str">
        <f>IF(IFERROR(VLOOKUP("A"&amp;$F$1*1&amp;"B"&amp;ROW(A33)-25,'Level 4 Categories'!$A:$J,10,FALSE),"")=0,"Level 4 detail not available",IFERROR(VLOOKUP("A"&amp;$F$1*1&amp;"B"&amp;ROW(A33)-25,'Level 4 Categories'!$A:$J,10,FALSE),""))</f>
        <v>Video networking equipment</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Content switch</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Access servers</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Modems</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Wireless fidelity base stations Wifi</v>
      </c>
      <c r="C37" s="180"/>
      <c r="D37" s="44"/>
      <c r="E37" s="206"/>
      <c r="F37" s="206"/>
      <c r="G37" s="206"/>
      <c r="H37" s="57"/>
      <c r="I37" s="35"/>
      <c r="J37" s="41" t="str">
        <f>IFERROR(VLOOKUP(I37,'ISO3166-1'!A:C,3,FALSE),"")</f>
        <v/>
      </c>
      <c r="K37" s="34"/>
      <c r="L37" s="35"/>
      <c r="M37" s="35"/>
      <c r="N37" s="42"/>
      <c r="O37" s="34"/>
      <c r="Q37" s="176" t="s">
        <v>825</v>
      </c>
      <c r="R37" s="188" t="s">
        <v>826</v>
      </c>
      <c r="S37" s="176" t="s">
        <v>827</v>
      </c>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Network management or monitoring device</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Wireless access point</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Routing switcher</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Network traffic controller</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Mainframe computers</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V4ZSllgidUIq30wfcNarxXhoZkcmKeEnHB4nlg3IwuB1+gBDYCUBySQkypkaUVav9vT+zAKivlC0dpG9gFfqtg==" saltValue="iQUfkUoKtZbLCRS/lYe0N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558" priority="11" operator="containsText" text="⊟">
      <formula>NOT(ISERROR(SEARCH("⊟",A12)))</formula>
    </cfRule>
    <cfRule type="containsText" dxfId="557" priority="12" operator="containsText" text="⊞">
      <formula>NOT(ISERROR(SEARCH("⊞",A12)))</formula>
    </cfRule>
  </conditionalFormatting>
  <conditionalFormatting sqref="F2 G3">
    <cfRule type="cellIs" dxfId="556" priority="6" operator="equal">
      <formula>"Minor"</formula>
    </cfRule>
    <cfRule type="cellIs" dxfId="555" priority="7" operator="equal">
      <formula>"Low"</formula>
    </cfRule>
    <cfRule type="cellIs" dxfId="554" priority="8" operator="equal">
      <formula>"Moderate"</formula>
    </cfRule>
    <cfRule type="cellIs" dxfId="553" priority="9" operator="greaterThanOrEqual">
      <formula>"High"</formula>
    </cfRule>
  </conditionalFormatting>
  <conditionalFormatting sqref="F15">
    <cfRule type="expression" dxfId="552" priority="2">
      <formula>#REF!&lt;&gt;""</formula>
    </cfRule>
  </conditionalFormatting>
  <conditionalFormatting sqref="F16:F18">
    <cfRule type="expression" dxfId="551" priority="10">
      <formula>#REF!&lt;&gt;""</formula>
    </cfRule>
  </conditionalFormatting>
  <conditionalFormatting sqref="L27:M52">
    <cfRule type="cellIs" dxfId="550" priority="5" operator="equal">
      <formula>"Yes"</formula>
    </cfRule>
  </conditionalFormatting>
  <conditionalFormatting sqref="L17:M25">
    <cfRule type="cellIs" dxfId="549" priority="4" operator="equal">
      <formula>"Yes"</formula>
    </cfRule>
  </conditionalFormatting>
  <conditionalFormatting sqref="L26">
    <cfRule type="cellIs" dxfId="548" priority="1"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D4322A67-F6B7-46FA-B447-D4D12149DB74}">
      <formula1>OR(D16=0,D16=1)</formula1>
    </dataValidation>
    <dataValidation type="custom" allowBlank="1" showInputMessage="1" showErrorMessage="1" errorTitle="Enter 0 or 3" error="Enter 0 or 3" promptTitle="Enter 0 or 3" prompt="0 = no risk identified_x000a_3 = risk identified on the HRPL list" sqref="D19" xr:uid="{52624B16-AF21-4FAC-8168-92AC7FCB153F}">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F77EAD0C-E5AD-4A09-BC6B-A6A12EF3608A}">
      <formula1>OR(F15=0,F15=3)</formula1>
    </dataValidation>
  </dataValidations>
  <hyperlinks>
    <hyperlink ref="K15" r:id="rId1" display="HRPL: Data as of Sepetmeber 28, 2022 (Link)" xr:uid="{17ABDC6E-D3DF-4ADF-8728-ECEB6E6A3233}"/>
    <hyperlink ref="K15:M15" r:id="rId2" display="US Dept of Labour TVPRA List 2022 (Link)" xr:uid="{0540E054-FD76-47CC-A2AF-DD3A609B4554}"/>
    <hyperlink ref="O15" r:id="rId3" xr:uid="{3E972D72-9440-4697-8E31-07BCEFAAF8AB}"/>
    <hyperlink ref="N15" r:id="rId4" xr:uid="{7F29EFBB-74C1-44F2-AEE4-53CA286CE7AA}"/>
    <hyperlink ref="R32" r:id="rId5" xr:uid="{2BC15443-BE1A-4480-9D4A-91619D5F9265}"/>
    <hyperlink ref="R37" r:id="rId6" xr:uid="{5081C3A0-9E1D-4082-BE7F-E3B0A479F841}"/>
    <hyperlink ref="V27" r:id="rId7" xr:uid="{03838B66-C071-4BFD-A66D-AB54E55D5DD6}"/>
    <hyperlink ref="V32" r:id="rId8" xr:uid="{B94C08C7-E092-4C0F-83D5-1AD30B8E0274}"/>
    <hyperlink ref="Z17" r:id="rId9" xr:uid="{797A1C88-B0BC-4CD0-B01B-171407812E45}"/>
    <hyperlink ref="Z22" r:id="rId10" xr:uid="{3DBFCE31-FD82-4C3E-84FC-298DB80540A1}"/>
    <hyperlink ref="Z27" r:id="rId11" xr:uid="{C606A990-98DD-4AD7-A420-42F716CB98B0}"/>
    <hyperlink ref="R17" r:id="rId12" xr:uid="{102B8D9E-28E0-46AB-AE0D-EA9DEEADB91A}"/>
    <hyperlink ref="E17" location="'Supply Chain Model'!A1" display="Supply Chain Model" xr:uid="{F5A0828F-16FB-4490-AEEB-0C885FDA0824}"/>
    <hyperlink ref="E15" location="'Authoritative Determinations'!A1" display="Product (Authoritative Determinations)" xr:uid="{1C40C131-4D2C-4E98-A1FD-610B0451275C}"/>
    <hyperlink ref="E16" location="'Vulnerable populations'!A1" display="Vulnerable population" xr:uid="{1E9233A2-132E-46A8-AFA1-2AC9523F7EC7}"/>
    <hyperlink ref="E18" location="'Regulatory context'!A1" display="Regulatory context" xr:uid="{CD144BF0-B991-4014-AA8C-D1BC8FA7A792}"/>
    <hyperlink ref="R22" r:id="rId13" xr:uid="{4FB24248-230B-4E38-86AA-E4D89844178E}"/>
    <hyperlink ref="R27" r:id="rId14" xr:uid="{069C9F14-4572-4D8B-8A4C-EAD9359542E0}"/>
    <hyperlink ref="V17" r:id="rId15" xr:uid="{573A57CB-92C1-4B88-9EFC-DF2C2C1FF566}"/>
    <hyperlink ref="V22" r:id="rId16" xr:uid="{F9FFB453-8F42-47E6-B5A2-34609AAACE01}"/>
  </hyperlinks>
  <pageMargins left="0.23622047244094491" right="0.23622047244094491" top="1.1811023622047245" bottom="0.19685039370078741" header="0.31496062992125984" footer="0.31496062992125984"/>
  <pageSetup paperSize="9" scale="42" fitToHeight="3" orientation="landscape" r:id="rId17"/>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989A7-C22B-4D1E-8A09-09C8F56FFBF7}">
  <sheetPr codeName="Sheet75">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828</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ICT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Infra and network hardware -non carriage</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Network Hardware Maintenance and Support</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ICT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Infra and network hardware -non carriage</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Network Hardware Maintenance and Support</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Computer hardware maintenance and support</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Disk storage system maintenance</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Nearline or backup system maintenance</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Mainframe computer maintenance</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UNIX server maintenance</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X86 server maintenance</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86zihVAVegMiO7iUR3J/gYbsPeAL/ajjMZdVLWhHXfCurdfsNfzQLre6kzKys0FrxRoEjI8xpsECBtJzRc1ZPA==" saltValue="vDjdz4+0JKxLFwwvucERb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547" priority="8" operator="containsText" text="⊟">
      <formula>NOT(ISERROR(SEARCH("⊟",A12)))</formula>
    </cfRule>
    <cfRule type="containsText" dxfId="546" priority="9" operator="containsText" text="⊞">
      <formula>NOT(ISERROR(SEARCH("⊞",A12)))</formula>
    </cfRule>
  </conditionalFormatting>
  <conditionalFormatting sqref="F2 G3">
    <cfRule type="cellIs" dxfId="545" priority="3" operator="equal">
      <formula>"Minor"</formula>
    </cfRule>
    <cfRule type="cellIs" dxfId="544" priority="4" operator="equal">
      <formula>"Low"</formula>
    </cfRule>
    <cfRule type="cellIs" dxfId="543" priority="5" operator="equal">
      <formula>"Moderate"</formula>
    </cfRule>
    <cfRule type="cellIs" dxfId="542" priority="6" operator="greaterThanOrEqual">
      <formula>"High"</formula>
    </cfRule>
  </conditionalFormatting>
  <conditionalFormatting sqref="F15">
    <cfRule type="expression" dxfId="541" priority="1">
      <formula>#REF!&lt;&gt;""</formula>
    </cfRule>
  </conditionalFormatting>
  <conditionalFormatting sqref="F16:F18">
    <cfRule type="expression" dxfId="540" priority="7">
      <formula>#REF!&lt;&gt;""</formula>
    </cfRule>
  </conditionalFormatting>
  <conditionalFormatting sqref="L17:M52">
    <cfRule type="cellIs" dxfId="539"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423B4902-E29F-47A6-B473-7C30A55FB4F9}">
      <formula1>OR(D16=0,D16=1)</formula1>
    </dataValidation>
    <dataValidation type="custom" allowBlank="1" showInputMessage="1" showErrorMessage="1" errorTitle="Enter 0 or 3" error="Enter 0 or 3" promptTitle="Enter 0 or 3" prompt="0 = no risk identified_x000a_3 = risk identified on the HRPL list" sqref="D19" xr:uid="{9E6D2471-F497-4165-89DC-E0EBD20A0C88}">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F86521BE-6A34-4221-8B3D-9077B942584C}">
      <formula1>OR(F15=0,F15=3)</formula1>
    </dataValidation>
  </dataValidations>
  <hyperlinks>
    <hyperlink ref="K15" r:id="rId1" display="HRPL: Data as of Sepetmeber 28, 2022 (Link)" xr:uid="{60CF3E6E-960C-4395-A142-3C99542853C4}"/>
    <hyperlink ref="K15:M15" r:id="rId2" display="US Dept of Labour TVPRA List 2022 (Link)" xr:uid="{97D5060A-B385-4630-B86B-810354EFCEE3}"/>
    <hyperlink ref="O15" r:id="rId3" xr:uid="{B5ACA7D9-73C1-4F9A-ACFE-184A4D017872}"/>
    <hyperlink ref="N15" r:id="rId4" xr:uid="{CB953F14-BC24-43EA-8F2D-D7B91A2B6B28}"/>
    <hyperlink ref="E17" location="'Supply Chain Model'!A1" display="Supply Chain Model" xr:uid="{C5954C6F-D007-4D7D-9DFD-32F227998066}"/>
    <hyperlink ref="E15" location="'Authoritative Determinations'!A1" display="Product (Authoritative Determinations)" xr:uid="{D8984928-0501-475B-9472-F9BE2F24A36B}"/>
    <hyperlink ref="E16" location="'Vulnerable populations'!A1" display="Vulnerable population" xr:uid="{2D59F620-309C-466D-B865-C9018E67D9B6}"/>
    <hyperlink ref="E18" location="'Regulatory context'!A1" display="Regulatory context" xr:uid="{9DB153E8-A696-471A-9566-9F7E4D0D3CAF}"/>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0D1C1-C8DB-4784-92B5-6A4BDCB505C6}">
  <sheetPr codeName="Sheet76">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829</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ICT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Infra and network hardware -non carriage</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Network Hardware Managed Services</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581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ICT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Infra and network hardware -non carriage</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Network Hardware Managed Services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ICT Network Computer hardware maintenance and support</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ZRG1vfk+W0KZwD2vEqFxtgv+TcZhlqdlxkGg7DIcpzEkU6yo4bbVxzY7R378sQ9kkzPG4fKVKGukTFOvQ/lHXA==" saltValue="yWgJ9ngBjmbinQvviSC1F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538" priority="8" operator="containsText" text="⊟">
      <formula>NOT(ISERROR(SEARCH("⊟",A12)))</formula>
    </cfRule>
    <cfRule type="containsText" dxfId="537" priority="9" operator="containsText" text="⊞">
      <formula>NOT(ISERROR(SEARCH("⊞",A12)))</formula>
    </cfRule>
  </conditionalFormatting>
  <conditionalFormatting sqref="F2 G3">
    <cfRule type="cellIs" dxfId="536" priority="3" operator="equal">
      <formula>"Minor"</formula>
    </cfRule>
    <cfRule type="cellIs" dxfId="535" priority="4" operator="equal">
      <formula>"Low"</formula>
    </cfRule>
    <cfRule type="cellIs" dxfId="534" priority="5" operator="equal">
      <formula>"Moderate"</formula>
    </cfRule>
    <cfRule type="cellIs" dxfId="533" priority="6" operator="greaterThanOrEqual">
      <formula>"High"</formula>
    </cfRule>
  </conditionalFormatting>
  <conditionalFormatting sqref="F15">
    <cfRule type="expression" dxfId="532" priority="1">
      <formula>#REF!&lt;&gt;""</formula>
    </cfRule>
  </conditionalFormatting>
  <conditionalFormatting sqref="F16:F18">
    <cfRule type="expression" dxfId="531" priority="7">
      <formula>#REF!&lt;&gt;""</formula>
    </cfRule>
  </conditionalFormatting>
  <conditionalFormatting sqref="L17:M52">
    <cfRule type="cellIs" dxfId="530"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63CB7B51-3B38-4ADB-AD61-80BBF4E32935}">
      <formula1>OR(D16=0,D16=1)</formula1>
    </dataValidation>
    <dataValidation type="custom" allowBlank="1" showInputMessage="1" showErrorMessage="1" errorTitle="Enter 0 or 3" error="Enter 0 or 3" promptTitle="Enter 0 or 3" prompt="0 = no risk identified_x000a_3 = risk identified on the HRPL list" sqref="D19" xr:uid="{ED46DFB7-DDD9-420E-9F53-92D9B6FF41AE}">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9C82F5CC-9123-4702-940C-0D19B617E3C0}">
      <formula1>OR(F15=0,F15=3)</formula1>
    </dataValidation>
  </dataValidations>
  <hyperlinks>
    <hyperlink ref="K15" r:id="rId1" display="HRPL: Data as of Sepetmeber 28, 2022 (Link)" xr:uid="{44F4549B-BAC7-4DB7-B44C-F78C69C9CA3F}"/>
    <hyperlink ref="K15:M15" r:id="rId2" display="US Dept of Labour TVPRA List 2022 (Link)" xr:uid="{F783A1F9-9E47-41EB-AF39-DF79C364D1FA}"/>
    <hyperlink ref="O15" r:id="rId3" xr:uid="{85992656-8924-403A-8B8B-A911D6E926E0}"/>
    <hyperlink ref="N15" r:id="rId4" xr:uid="{CD285254-38B0-4711-90CA-7DB00A69092D}"/>
    <hyperlink ref="E17" location="'Supply Chain Model'!A1" display="Supply Chain Model" xr:uid="{88A1AE5C-2AC4-415F-AA18-F8D6768FD88A}"/>
    <hyperlink ref="E15" location="'Authoritative Determinations'!A1" display="Product (Authoritative Determinations)" xr:uid="{91D792DA-DA71-4351-B046-3A2926158115}"/>
    <hyperlink ref="E16" location="'Vulnerable populations'!A1" display="Vulnerable population" xr:uid="{90933ACF-6900-4549-B517-0EBD86EA15B7}"/>
    <hyperlink ref="E18" location="'Regulatory context'!A1" display="Regulatory context" xr:uid="{63990A37-A18C-405B-B938-67D74DB86F8A}"/>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1E581-E105-48E3-882C-2744AF7D5E7A}">
  <sheetPr codeName="Sheet77">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830</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ICT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Infra and network hardware -non carriage</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Hardware disposal</v>
      </c>
      <c r="C17" s="192"/>
      <c r="E17" s="36" t="s">
        <v>22</v>
      </c>
      <c r="F17" s="37">
        <v>1</v>
      </c>
      <c r="G17" s="9" t="str">
        <f>HYPERLINK("#U14", "Sources &gt;&gt;")</f>
        <v>Sources &gt;&gt;</v>
      </c>
      <c r="I17" s="35" t="s">
        <v>538</v>
      </c>
      <c r="J17" s="41" t="str">
        <f>IFERROR(VLOOKUP(I17,'ISO3166-1'!A:C,3,FALSE),"")</f>
        <v>Australia</v>
      </c>
      <c r="K17" s="34"/>
      <c r="L17" s="35"/>
      <c r="M17" s="35"/>
      <c r="N17" s="39"/>
      <c r="O17" s="96"/>
      <c r="Q17" s="176" t="s">
        <v>831</v>
      </c>
      <c r="R17" s="188" t="s">
        <v>832</v>
      </c>
      <c r="S17" s="176" t="s">
        <v>833</v>
      </c>
      <c r="U17" s="176" t="s">
        <v>834</v>
      </c>
      <c r="V17" s="188" t="s">
        <v>835</v>
      </c>
      <c r="W17" s="176" t="s">
        <v>836</v>
      </c>
      <c r="Y17" s="176" t="s">
        <v>837</v>
      </c>
      <c r="Z17" s="188" t="s">
        <v>838</v>
      </c>
      <c r="AA17" s="176" t="s">
        <v>839</v>
      </c>
    </row>
    <row r="18" spans="1:27" ht="20.149999999999999" customHeight="1" x14ac:dyDescent="0.35">
      <c r="A18" s="202" t="s">
        <v>542</v>
      </c>
      <c r="B18" s="202"/>
      <c r="C18" s="202"/>
      <c r="D18" s="48"/>
      <c r="E18" s="36" t="s">
        <v>521</v>
      </c>
      <c r="F18" s="37">
        <v>1</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840</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841</v>
      </c>
      <c r="R22" s="188" t="s">
        <v>842</v>
      </c>
      <c r="S22" s="176" t="s">
        <v>843</v>
      </c>
      <c r="U22" s="176"/>
      <c r="V22" s="188"/>
      <c r="W22" s="176"/>
      <c r="Y22" s="176"/>
      <c r="Z22" s="176"/>
      <c r="AA22" s="176"/>
    </row>
    <row r="23" spans="1:27" ht="20.149999999999999" customHeight="1" x14ac:dyDescent="0.35">
      <c r="A23" s="70" t="s">
        <v>522</v>
      </c>
      <c r="B23" s="181" t="str">
        <f>IFERROR(VLOOKUP("A"&amp;$F$1*1&amp;"B1",'Level 4 Categories'!$A:$H,4,FALSE),"")</f>
        <v>ICT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Infra and network hardware -non carriage</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Hardware disposal</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ICT Capital asset disposal or sale service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ICT Byproduct disposal or sale service</v>
      </c>
      <c r="C27" s="180"/>
      <c r="D27" s="44"/>
      <c r="E27" s="206"/>
      <c r="F27" s="206"/>
      <c r="G27" s="206"/>
      <c r="H27" s="57"/>
      <c r="I27" s="35"/>
      <c r="J27" s="41" t="str">
        <f>IFERROR(VLOOKUP(I27,'ISO3166-1'!A:C,3,FALSE),"")</f>
        <v/>
      </c>
      <c r="K27" s="78"/>
      <c r="L27" s="35"/>
      <c r="M27" s="79"/>
      <c r="N27" s="39"/>
      <c r="O27" s="96"/>
      <c r="Q27" s="176" t="s">
        <v>844</v>
      </c>
      <c r="R27" s="188" t="s">
        <v>845</v>
      </c>
      <c r="S27" s="176" t="s">
        <v>846</v>
      </c>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ICT Excess or obsolete non capital material disposal or sale service</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mAKjv9wDIIO5t1igzT9A3GvwRXF45Rjxtv9zZbxbPNyhQ5l2W15ztr8PAymQpzi0k99iunql58dSa0RpoZRQcA==" saltValue="kd5Q44Z2DESqQAJRqS95lw=="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529" priority="8" operator="containsText" text="⊟">
      <formula>NOT(ISERROR(SEARCH("⊟",A12)))</formula>
    </cfRule>
    <cfRule type="containsText" dxfId="528" priority="9" operator="containsText" text="⊞">
      <formula>NOT(ISERROR(SEARCH("⊞",A12)))</formula>
    </cfRule>
  </conditionalFormatting>
  <conditionalFormatting sqref="F2 G3">
    <cfRule type="cellIs" dxfId="527" priority="3" operator="equal">
      <formula>"Minor"</formula>
    </cfRule>
    <cfRule type="cellIs" dxfId="526" priority="4" operator="equal">
      <formula>"Low"</formula>
    </cfRule>
    <cfRule type="cellIs" dxfId="525" priority="5" operator="equal">
      <formula>"Moderate"</formula>
    </cfRule>
    <cfRule type="cellIs" dxfId="524" priority="6" operator="greaterThanOrEqual">
      <formula>"High"</formula>
    </cfRule>
  </conditionalFormatting>
  <conditionalFormatting sqref="F15">
    <cfRule type="expression" dxfId="523" priority="1">
      <formula>#REF!&lt;&gt;""</formula>
    </cfRule>
  </conditionalFormatting>
  <conditionalFormatting sqref="F16:F18">
    <cfRule type="expression" dxfId="522" priority="7">
      <formula>#REF!&lt;&gt;""</formula>
    </cfRule>
  </conditionalFormatting>
  <conditionalFormatting sqref="L17:M52">
    <cfRule type="cellIs" dxfId="521"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EA7354CF-65FE-4B1B-8D3F-B93D017B0544}">
      <formula1>OR(D16=0,D16=1)</formula1>
    </dataValidation>
    <dataValidation type="custom" allowBlank="1" showInputMessage="1" showErrorMessage="1" errorTitle="Enter 0 or 3" error="Enter 0 or 3" promptTitle="Enter 0 or 3" prompt="0 = no risk identified_x000a_3 = risk identified on the HRPL list" sqref="D19" xr:uid="{22621F9F-F0D1-471F-8C31-7BF547558903}">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DC77461E-E71B-4304-939C-4A0A1EC49C9A}">
      <formula1>OR(F15=0,F15=3)</formula1>
    </dataValidation>
  </dataValidations>
  <hyperlinks>
    <hyperlink ref="K15" r:id="rId1" display="HRPL: Data as of Sepetmeber 28, 2022 (Link)" xr:uid="{C301AA6B-683A-4A3A-9154-DA700E79AD73}"/>
    <hyperlink ref="K15:M15" r:id="rId2" display="US Dept of Labour TVPRA List 2022 (Link)" xr:uid="{D4523A42-64DA-49B1-8BA9-8000D1512C55}"/>
    <hyperlink ref="O15" r:id="rId3" xr:uid="{B514D802-1959-4AF3-831B-DEAF7A4EAD11}"/>
    <hyperlink ref="N15" r:id="rId4" xr:uid="{773A7976-3BA4-4A46-A7A3-0B764749D214}"/>
    <hyperlink ref="E17" location="'Supply Chain Model'!A1" display="Supply Chain Model" xr:uid="{3D34CC59-9869-49C9-9F7A-D5AAE2A3FC3E}"/>
    <hyperlink ref="E15" location="'Authoritative Determinations'!A1" display="Product (Authoritative Determinations)" xr:uid="{F90A8B23-C8D5-474B-8273-D1ECC48DA142}"/>
    <hyperlink ref="E16" location="'Vulnerable populations'!A1" display="Vulnerable population" xr:uid="{6BBFB6BE-14AE-409C-84AF-2E273FBC2EC5}"/>
    <hyperlink ref="E18" location="'Regulatory context'!A1" display="Regulatory context" xr:uid="{707BD921-FA47-4709-943D-57441AED8ADD}"/>
    <hyperlink ref="R17" r:id="rId5" display="https://www.abc.net.au/listen/programs/backgroundbriefing/8329068_x000a__x000a_https://www.abc.net.au/news/2017-03-10/australian-e-waste-ending-up-in-toxic-african-dump/8339760_x000a__x000a_https://www.abc.net.au/news/science/2018-08-16/australian-e-waste-exports-to-developing-countries-unethical/10119000" xr:uid="{CDE3CBCC-B1F2-4D75-B49F-540AD3594FFA}"/>
    <hyperlink ref="R22" r:id="rId6" xr:uid="{62929AE5-DF2D-4E0F-8261-503FB3C0502E}"/>
    <hyperlink ref="R27" r:id="rId7" xr:uid="{DF043A00-309A-4F4A-BC62-015B73C55A96}"/>
    <hyperlink ref="V17" r:id="rId8" xr:uid="{473280AC-943C-4881-B5C5-5CFB721B2DC8}"/>
    <hyperlink ref="Z17" r:id="rId9" xr:uid="{2A95EA9E-E1F2-4A07-9D36-2672707C35E6}"/>
  </hyperlinks>
  <pageMargins left="0.23622047244094491" right="0.23622047244094491" top="1.1811023622047245" bottom="0.19685039370078741" header="0.31496062992125984" footer="0.31496062992125984"/>
  <pageSetup paperSize="9" scale="42" fitToHeight="3" orientation="landscape" r:id="rId10"/>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59F1B-C1BC-4BEF-A0E7-9ADF9903B7F0}">
  <sheetPr codeName="Sheet78">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847</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ICT</v>
      </c>
      <c r="C15" s="197"/>
      <c r="D15" s="46"/>
      <c r="E15" s="36" t="s">
        <v>20</v>
      </c>
      <c r="F15" s="37">
        <v>3</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End user computing and Peripherals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End User Devices</v>
      </c>
      <c r="C17" s="192"/>
      <c r="E17" s="36" t="s">
        <v>22</v>
      </c>
      <c r="F17" s="37">
        <v>1</v>
      </c>
      <c r="G17" s="9" t="str">
        <f>HYPERLINK("#U14", "Sources &gt;&gt;")</f>
        <v>Sources &gt;&gt;</v>
      </c>
      <c r="I17" s="35" t="s">
        <v>538</v>
      </c>
      <c r="J17" s="41" t="str">
        <f>IFERROR(VLOOKUP(I17,'ISO3166-1'!A:C,3,FALSE),"")</f>
        <v>Australia</v>
      </c>
      <c r="K17" s="78"/>
      <c r="L17" s="35"/>
      <c r="M17" s="79"/>
      <c r="N17" s="39"/>
      <c r="O17" s="96"/>
      <c r="Q17" s="176" t="s">
        <v>797</v>
      </c>
      <c r="R17" s="188" t="s">
        <v>798</v>
      </c>
      <c r="S17" s="176" t="s">
        <v>799</v>
      </c>
      <c r="U17" s="176" t="s">
        <v>848</v>
      </c>
      <c r="V17" s="188" t="s">
        <v>849</v>
      </c>
      <c r="W17" s="176" t="s">
        <v>850</v>
      </c>
      <c r="Y17" s="176" t="s">
        <v>803</v>
      </c>
      <c r="Z17" s="188" t="s">
        <v>804</v>
      </c>
      <c r="AA17" s="176" t="s">
        <v>851</v>
      </c>
    </row>
    <row r="18" spans="1:27" ht="20.149999999999999" customHeight="1" x14ac:dyDescent="0.35">
      <c r="A18" s="202" t="s">
        <v>542</v>
      </c>
      <c r="B18" s="202"/>
      <c r="C18" s="202"/>
      <c r="D18" s="48"/>
      <c r="E18" s="36" t="s">
        <v>521</v>
      </c>
      <c r="F18" s="37">
        <v>1</v>
      </c>
      <c r="G18" s="9" t="str">
        <f>HYPERLINK("#Y14", "Sources &gt;&gt;")</f>
        <v>Sources &gt;&gt;</v>
      </c>
      <c r="H18" s="48"/>
      <c r="I18" s="35" t="s">
        <v>563</v>
      </c>
      <c r="J18" s="41" t="str">
        <f>IFERROR(VLOOKUP(I18,'ISO3166-1'!A:C,3,FALSE),"")</f>
        <v>China</v>
      </c>
      <c r="K18" s="78"/>
      <c r="L18" s="79" t="s">
        <v>598</v>
      </c>
      <c r="M18" s="79" t="s">
        <v>598</v>
      </c>
      <c r="N18" s="39">
        <v>6361226655.684</v>
      </c>
      <c r="O18" s="96">
        <v>752</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564</v>
      </c>
      <c r="J19" s="41" t="str">
        <f>IFERROR(VLOOKUP(I19,'ISO3166-1'!A:C,3,FALSE),"")</f>
        <v>United States of America (the)</v>
      </c>
      <c r="K19" s="78"/>
      <c r="L19" s="35"/>
      <c r="M19" s="79"/>
      <c r="N19" s="39">
        <v>482026480.18400002</v>
      </c>
      <c r="O19" s="96">
        <v>752</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623</v>
      </c>
      <c r="J20" s="41" t="str">
        <f>IFERROR(VLOOKUP(I20,'ISO3166-1'!A:C,3,FALSE),"")</f>
        <v>Malaysia</v>
      </c>
      <c r="K20" s="78"/>
      <c r="L20" s="35"/>
      <c r="M20" s="79" t="s">
        <v>598</v>
      </c>
      <c r="N20" s="39">
        <v>448506523.27200001</v>
      </c>
      <c r="O20" s="96">
        <v>752</v>
      </c>
      <c r="Q20" s="177"/>
      <c r="R20" s="193"/>
      <c r="S20" s="177"/>
      <c r="U20" s="177"/>
      <c r="V20" s="177"/>
      <c r="W20" s="177"/>
      <c r="Y20" s="177"/>
      <c r="Z20" s="177"/>
      <c r="AA20" s="177"/>
    </row>
    <row r="21" spans="1:27" ht="20.149999999999999" customHeight="1" x14ac:dyDescent="0.35">
      <c r="A21" s="93"/>
      <c r="B21" s="9" t="str">
        <f t="shared" si="0"/>
        <v/>
      </c>
      <c r="C21" s="94"/>
      <c r="D21" s="49"/>
      <c r="E21" s="206" t="s">
        <v>852</v>
      </c>
      <c r="F21" s="206"/>
      <c r="G21" s="206"/>
      <c r="H21" s="49"/>
      <c r="I21" s="35" t="s">
        <v>719</v>
      </c>
      <c r="J21" s="41" t="str">
        <f>IFERROR(VLOOKUP(I21,'ISO3166-1'!A:C,3,FALSE),"")</f>
        <v>Singapore</v>
      </c>
      <c r="K21" s="78"/>
      <c r="L21" s="35"/>
      <c r="M21" s="79"/>
      <c r="N21" s="39">
        <v>448182258.13999999</v>
      </c>
      <c r="O21" s="96">
        <v>752</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615</v>
      </c>
      <c r="J22" s="41" t="s">
        <v>815</v>
      </c>
      <c r="K22" s="78"/>
      <c r="L22" s="35" t="s">
        <v>598</v>
      </c>
      <c r="N22" s="39"/>
      <c r="O22" s="96"/>
      <c r="Q22" s="176" t="s">
        <v>587</v>
      </c>
      <c r="R22" s="188" t="s">
        <v>588</v>
      </c>
      <c r="S22" s="176" t="s">
        <v>808</v>
      </c>
      <c r="U22" s="176" t="s">
        <v>809</v>
      </c>
      <c r="V22" s="188" t="s">
        <v>810</v>
      </c>
      <c r="W22" s="176" t="s">
        <v>811</v>
      </c>
      <c r="Y22" s="176" t="s">
        <v>812</v>
      </c>
      <c r="Z22" s="188" t="s">
        <v>813</v>
      </c>
      <c r="AA22" s="176" t="s">
        <v>814</v>
      </c>
    </row>
    <row r="23" spans="1:27" ht="20.149999999999999" customHeight="1" x14ac:dyDescent="0.35">
      <c r="A23" s="70" t="s">
        <v>522</v>
      </c>
      <c r="B23" s="181" t="str">
        <f>IFERROR(VLOOKUP("A"&amp;$F$1*1&amp;"B1",'Level 4 Categories'!$A:$H,4,FALSE),"")</f>
        <v>ICT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End user computing and Peripherals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End User Devices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Notebook computers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Point of sale POS terminal</v>
      </c>
      <c r="C27" s="180"/>
      <c r="D27" s="44"/>
      <c r="E27" s="206"/>
      <c r="F27" s="206"/>
      <c r="G27" s="206"/>
      <c r="H27" s="57"/>
      <c r="I27" s="35"/>
      <c r="J27" s="41" t="str">
        <f>IFERROR(VLOOKUP(I27,'ISO3166-1'!A:C,3,FALSE),"")</f>
        <v/>
      </c>
      <c r="K27" s="78"/>
      <c r="L27" s="35"/>
      <c r="M27" s="79"/>
      <c r="N27" s="39"/>
      <c r="O27" s="96"/>
      <c r="Q27" s="176" t="s">
        <v>816</v>
      </c>
      <c r="R27" s="188" t="s">
        <v>817</v>
      </c>
      <c r="S27" s="176" t="s">
        <v>818</v>
      </c>
      <c r="U27" s="176" t="s">
        <v>812</v>
      </c>
      <c r="V27" s="188" t="s">
        <v>813</v>
      </c>
      <c r="W27" s="176" t="s">
        <v>819</v>
      </c>
      <c r="Y27" s="176" t="s">
        <v>571</v>
      </c>
      <c r="Z27" s="188" t="s">
        <v>572</v>
      </c>
      <c r="AA27" s="176" t="s">
        <v>573</v>
      </c>
    </row>
    <row r="28" spans="1:27" ht="20.149999999999999" customHeight="1" x14ac:dyDescent="0.35">
      <c r="A28" s="187"/>
      <c r="B28" s="179" t="str">
        <f>IF(IFERROR(VLOOKUP("A"&amp;$F$1*1&amp;"B"&amp;ROW(A28)-25,'Level 4 Categories'!$A:$J,10,FALSE),"")=0,"Level 4 detail not available",IFERROR(VLOOKUP("A"&amp;$F$1*1&amp;"B"&amp;ROW(A28)-25,'Level 4 Categories'!$A:$J,10,FALSE),""))</f>
        <v>Desktop computers</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Personal computers</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Computer workstation</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Graphics tablets</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Medical imaging information and archiving workstations</v>
      </c>
      <c r="C32" s="180"/>
      <c r="D32" s="44"/>
      <c r="E32" s="206"/>
      <c r="F32" s="206"/>
      <c r="G32" s="206"/>
      <c r="H32" s="57"/>
      <c r="I32" s="35"/>
      <c r="J32" s="41" t="str">
        <f>IFERROR(VLOOKUP(I32,'ISO3166-1'!A:C,3,FALSE),"")</f>
        <v/>
      </c>
      <c r="K32" s="78"/>
      <c r="L32" s="35"/>
      <c r="M32" s="79"/>
      <c r="N32" s="42"/>
      <c r="O32" s="96"/>
      <c r="Q32" s="176" t="s">
        <v>820</v>
      </c>
      <c r="R32" s="188" t="s">
        <v>813</v>
      </c>
      <c r="S32" s="176" t="s">
        <v>821</v>
      </c>
      <c r="U32" s="176"/>
      <c r="V32" s="188"/>
      <c r="W32" s="176"/>
      <c r="Y32" s="176"/>
      <c r="Z32" s="188"/>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t="s">
        <v>825</v>
      </c>
      <c r="R37" s="188" t="s">
        <v>826</v>
      </c>
      <c r="S37" s="176" t="s">
        <v>853</v>
      </c>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71jabnUq9O3Yy2oN8zJ6GpG1pG9Ta5583GxvZhfVbGgXkJnabYq3vNk6R6nBd7b9BDUp/4/kaVXFKr0Ba+04dg==" saltValue="bW323c9ksnJCRAmzKqrc0w=="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520" priority="8" operator="containsText" text="⊟">
      <formula>NOT(ISERROR(SEARCH("⊟",A12)))</formula>
    </cfRule>
    <cfRule type="containsText" dxfId="519" priority="9" operator="containsText" text="⊞">
      <formula>NOT(ISERROR(SEARCH("⊞",A12)))</formula>
    </cfRule>
  </conditionalFormatting>
  <conditionalFormatting sqref="F2 G3">
    <cfRule type="cellIs" dxfId="518" priority="3" operator="equal">
      <formula>"Minor"</formula>
    </cfRule>
    <cfRule type="cellIs" dxfId="517" priority="4" operator="equal">
      <formula>"Low"</formula>
    </cfRule>
    <cfRule type="cellIs" dxfId="516" priority="5" operator="equal">
      <formula>"Moderate"</formula>
    </cfRule>
    <cfRule type="cellIs" dxfId="515" priority="6" operator="greaterThanOrEqual">
      <formula>"High"</formula>
    </cfRule>
  </conditionalFormatting>
  <conditionalFormatting sqref="F15">
    <cfRule type="expression" dxfId="514" priority="1">
      <formula>#REF!&lt;&gt;""</formula>
    </cfRule>
  </conditionalFormatting>
  <conditionalFormatting sqref="F16:F18">
    <cfRule type="expression" dxfId="513" priority="7">
      <formula>#REF!&lt;&gt;""</formula>
    </cfRule>
  </conditionalFormatting>
  <conditionalFormatting sqref="L17:M21 L23:M52 L22">
    <cfRule type="cellIs" dxfId="512" priority="2" operator="equal">
      <formula>"Yes"</formula>
    </cfRule>
  </conditionalFormatting>
  <dataValidations disablePrompts="1" count="3">
    <dataValidation type="custom" allowBlank="1" showInputMessage="1" showErrorMessage="1" errorTitle="Enter 0 or 1" error="Enter 0 or 1" promptTitle="Enter 0 or 1" prompt="0 = no risk identified_x000a_1 = risk identified" sqref="D20:D22 F16:F18" xr:uid="{741B0C52-79B9-4B87-BF91-91987B9AA030}">
      <formula1>OR(D16=0,D16=1)</formula1>
    </dataValidation>
    <dataValidation type="custom" allowBlank="1" showInputMessage="1" showErrorMessage="1" errorTitle="Enter 0 or 3" error="Enter 0 or 3" promptTitle="Enter 0 or 3" prompt="0 = no risk identified_x000a_3 = risk identified on the HRPL list" sqref="D19" xr:uid="{E7924E82-9F86-4067-A8A5-8DE21909DD23}">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1985FCEE-4B8E-4389-A370-18846097B6BB}">
      <formula1>OR(F15=0,F15=3)</formula1>
    </dataValidation>
  </dataValidations>
  <hyperlinks>
    <hyperlink ref="K15" r:id="rId1" display="HRPL: Data as of Sepetmeber 28, 2022 (Link)" xr:uid="{0EF34F39-D15F-4B17-8993-1C1E501526CB}"/>
    <hyperlink ref="K15:M15" r:id="rId2" display="US Dept of Labour TVPRA List 2022 (Link)" xr:uid="{6E7CBFF4-EDB4-45E7-8DDB-939280BA2AA4}"/>
    <hyperlink ref="O15" r:id="rId3" xr:uid="{2A46E038-8095-451A-B580-948C376BD54A}"/>
    <hyperlink ref="N15" r:id="rId4" xr:uid="{CF883D87-1FB3-4A34-98D8-E76BF7BE1430}"/>
    <hyperlink ref="R32" r:id="rId5" xr:uid="{9BCBE232-35C1-4636-A42C-9C3788C575C7}"/>
    <hyperlink ref="R37" r:id="rId6" xr:uid="{C4D6B5B9-9A1F-4739-A017-850A5C72D1F3}"/>
    <hyperlink ref="V27" r:id="rId7" xr:uid="{42E4497A-6F95-40A6-BFD8-53CF8C31D3FA}"/>
    <hyperlink ref="Z17" r:id="rId8" xr:uid="{EE42A20D-2641-4464-848C-BCCA85F013FB}"/>
    <hyperlink ref="Z22" r:id="rId9" xr:uid="{577A9890-1F84-4C63-9F60-E304A0209F39}"/>
    <hyperlink ref="Z27" r:id="rId10" xr:uid="{EB866605-366E-4013-A7AB-1D271109ED87}"/>
    <hyperlink ref="E17" location="'Supply Chain Model'!A1" display="Supply Chain Model" xr:uid="{F4718D6A-3DCC-4E55-BD51-9D01C27064FD}"/>
    <hyperlink ref="E15" location="'Authoritative Determinations'!A1" display="Product (Authoritative Determinations)" xr:uid="{4A134917-ED46-4F31-B70F-C28D16D3787A}"/>
    <hyperlink ref="E16" location="'Vulnerable populations'!A1" display="Vulnerable population" xr:uid="{D1A73A8D-C87D-4814-9965-6A2B72027779}"/>
    <hyperlink ref="E18" location="'Regulatory context'!A1" display="Regulatory context" xr:uid="{9965D247-F8CF-4DC3-8E44-54C633016B6C}"/>
    <hyperlink ref="R17" r:id="rId11" xr:uid="{79D5AB2F-DC3F-41D7-AAE2-63D4E69078AC}"/>
    <hyperlink ref="R22" r:id="rId12" xr:uid="{4FDF64FE-B0C6-4237-A7C2-FF7B4DF1C7C1}"/>
    <hyperlink ref="R27" r:id="rId13" xr:uid="{9D6CB907-59C9-424B-AB0E-348ADB1007F2}"/>
    <hyperlink ref="V17" r:id="rId14" xr:uid="{6831D878-2650-49C8-8DE9-1A7492019A86}"/>
    <hyperlink ref="V22" r:id="rId15" xr:uid="{3692A86B-B6BB-4E51-B922-25EB671D417C}"/>
  </hyperlinks>
  <pageMargins left="0.23622047244094491" right="0.23622047244094491" top="1.1811023622047245" bottom="0.19685039370078741" header="0.31496062992125984" footer="0.31496062992125984"/>
  <pageSetup paperSize="9" scale="42" fitToHeight="3" orientation="landscape" r:id="rId16"/>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7"/>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06AFB-6053-436D-BE42-665EDA9C8479}">
  <sheetPr codeName="Sheet79">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854</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ICT</v>
      </c>
      <c r="C15" s="197"/>
      <c r="D15" s="46"/>
      <c r="E15" s="36" t="s">
        <v>20</v>
      </c>
      <c r="F15" s="37">
        <v>3</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End user computing and Peripherals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Computer accessories</v>
      </c>
      <c r="C17" s="192"/>
      <c r="E17" s="36" t="s">
        <v>22</v>
      </c>
      <c r="F17" s="37">
        <v>1</v>
      </c>
      <c r="G17" s="9" t="str">
        <f>HYPERLINK("#U14", "Sources &gt;&gt;")</f>
        <v>Sources &gt;&gt;</v>
      </c>
      <c r="I17" s="35" t="s">
        <v>538</v>
      </c>
      <c r="J17" s="41" t="str">
        <f>IFERROR(VLOOKUP(I17,'ISO3166-1'!A:C,3,FALSE),"")</f>
        <v>Australia</v>
      </c>
      <c r="K17" s="34"/>
      <c r="L17" s="35"/>
      <c r="M17" s="35"/>
      <c r="N17" s="39"/>
      <c r="O17" s="96"/>
      <c r="Q17" s="176" t="s">
        <v>797</v>
      </c>
      <c r="R17" s="188" t="s">
        <v>798</v>
      </c>
      <c r="S17" s="176" t="s">
        <v>799</v>
      </c>
      <c r="U17" s="176" t="s">
        <v>800</v>
      </c>
      <c r="V17" s="188" t="s">
        <v>801</v>
      </c>
      <c r="W17" s="176" t="s">
        <v>855</v>
      </c>
      <c r="Y17" s="176" t="s">
        <v>803</v>
      </c>
      <c r="Z17" s="188" t="s">
        <v>804</v>
      </c>
      <c r="AA17" s="176" t="s">
        <v>805</v>
      </c>
    </row>
    <row r="18" spans="1:27" ht="20.149999999999999" customHeight="1" x14ac:dyDescent="0.35">
      <c r="A18" s="202" t="s">
        <v>542</v>
      </c>
      <c r="B18" s="202"/>
      <c r="C18" s="202"/>
      <c r="D18" s="48"/>
      <c r="E18" s="36" t="s">
        <v>521</v>
      </c>
      <c r="F18" s="37">
        <v>1</v>
      </c>
      <c r="G18" s="9" t="str">
        <f>HYPERLINK("#Y14", "Sources &gt;&gt;")</f>
        <v>Sources &gt;&gt;</v>
      </c>
      <c r="H18" s="48"/>
      <c r="I18" s="35" t="s">
        <v>563</v>
      </c>
      <c r="J18" s="41" t="str">
        <f>IFERROR(VLOOKUP(I18,'ISO3166-1'!A:C,3,FALSE),"")</f>
        <v>China</v>
      </c>
      <c r="K18" s="78"/>
      <c r="L18" s="35" t="s">
        <v>598</v>
      </c>
      <c r="M18" s="79" t="s">
        <v>598</v>
      </c>
      <c r="N18" s="39">
        <v>1471758300.6129999</v>
      </c>
      <c r="O18" s="231" t="s">
        <v>856</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620</v>
      </c>
      <c r="J19" s="41" t="str">
        <f>IFERROR(VLOOKUP(I19,'ISO3166-1'!A:C,3,FALSE),"")</f>
        <v>Viet Nam</v>
      </c>
      <c r="K19" s="78"/>
      <c r="L19" s="35"/>
      <c r="M19" s="79"/>
      <c r="N19" s="39">
        <v>210795569.95100001</v>
      </c>
      <c r="O19" s="232"/>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564</v>
      </c>
      <c r="J20" s="41" t="str">
        <f>IFERROR(VLOOKUP(I20,'ISO3166-1'!A:C,3,FALSE),"")</f>
        <v>United States of America (the)</v>
      </c>
      <c r="K20" s="78"/>
      <c r="L20" s="35"/>
      <c r="M20" s="79"/>
      <c r="N20" s="39">
        <v>99362354.066</v>
      </c>
      <c r="O20" s="232"/>
      <c r="Q20" s="177"/>
      <c r="R20" s="193"/>
      <c r="S20" s="177"/>
      <c r="U20" s="177"/>
      <c r="V20" s="177"/>
      <c r="W20" s="177"/>
      <c r="Y20" s="177"/>
      <c r="Z20" s="177"/>
      <c r="AA20" s="177"/>
    </row>
    <row r="21" spans="1:27" ht="20.149999999999999" customHeight="1" x14ac:dyDescent="0.35">
      <c r="A21" s="93"/>
      <c r="B21" s="9" t="str">
        <f t="shared" si="0"/>
        <v/>
      </c>
      <c r="C21" s="94"/>
      <c r="D21" s="49"/>
      <c r="E21" s="206" t="s">
        <v>852</v>
      </c>
      <c r="F21" s="206"/>
      <c r="G21" s="206"/>
      <c r="H21" s="49"/>
      <c r="I21" s="35" t="s">
        <v>623</v>
      </c>
      <c r="J21" s="41" t="str">
        <f>IFERROR(VLOOKUP(I21,'ISO3166-1'!A:C,3,FALSE),"")</f>
        <v>Malaysia</v>
      </c>
      <c r="K21" s="78"/>
      <c r="L21" s="35"/>
      <c r="M21" s="79" t="s">
        <v>598</v>
      </c>
      <c r="N21" s="39">
        <v>68252482.968999997</v>
      </c>
      <c r="O21" s="233"/>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615</v>
      </c>
      <c r="J22" s="41" t="str">
        <f>IFERROR(VLOOKUP(I22,'ISO3166-1'!A:C,3,FALSE),"")</f>
        <v>Pakistan</v>
      </c>
      <c r="K22" s="78"/>
      <c r="L22" s="35" t="s">
        <v>598</v>
      </c>
      <c r="M22" s="79"/>
      <c r="N22" s="39"/>
      <c r="O22" s="96"/>
      <c r="Q22" s="176" t="s">
        <v>587</v>
      </c>
      <c r="R22" s="188" t="s">
        <v>588</v>
      </c>
      <c r="S22" s="176" t="s">
        <v>808</v>
      </c>
      <c r="U22" s="176" t="s">
        <v>809</v>
      </c>
      <c r="V22" s="188" t="s">
        <v>810</v>
      </c>
      <c r="W22" s="176" t="s">
        <v>811</v>
      </c>
      <c r="Y22" s="176" t="s">
        <v>812</v>
      </c>
      <c r="Z22" s="188" t="s">
        <v>813</v>
      </c>
      <c r="AA22" s="176" t="s">
        <v>814</v>
      </c>
    </row>
    <row r="23" spans="1:27" ht="20.149999999999999" customHeight="1" x14ac:dyDescent="0.35">
      <c r="A23" s="70" t="s">
        <v>522</v>
      </c>
      <c r="B23" s="181" t="str">
        <f>IFERROR(VLOOKUP("A"&amp;$F$1*1&amp;"B1",'Level 4 Categories'!$A:$H,4,FALSE),"")</f>
        <v>ICT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End user computing and Peripherals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Computer accessories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Computer accessories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Docking stations</v>
      </c>
      <c r="C27" s="180"/>
      <c r="D27" s="44"/>
      <c r="E27" s="206"/>
      <c r="F27" s="206"/>
      <c r="G27" s="206"/>
      <c r="H27" s="57"/>
      <c r="I27" s="35"/>
      <c r="J27" s="41" t="str">
        <f>IFERROR(VLOOKUP(I27,'ISO3166-1'!A:C,3,FALSE),"")</f>
        <v/>
      </c>
      <c r="K27" s="78"/>
      <c r="L27" s="35"/>
      <c r="M27" s="79"/>
      <c r="N27" s="39"/>
      <c r="O27" s="96"/>
      <c r="Q27" s="176" t="s">
        <v>816</v>
      </c>
      <c r="R27" s="188" t="s">
        <v>817</v>
      </c>
      <c r="S27" s="176" t="s">
        <v>818</v>
      </c>
      <c r="U27" s="176" t="s">
        <v>812</v>
      </c>
      <c r="V27" s="188" t="s">
        <v>813</v>
      </c>
      <c r="W27" s="176" t="s">
        <v>819</v>
      </c>
      <c r="Y27" s="176" t="s">
        <v>571</v>
      </c>
      <c r="Z27" s="188" t="s">
        <v>572</v>
      </c>
      <c r="AA27" s="176" t="s">
        <v>573</v>
      </c>
    </row>
    <row r="28" spans="1:27" ht="20.149999999999999" customHeight="1" x14ac:dyDescent="0.35">
      <c r="A28" s="187"/>
      <c r="B28" s="179" t="str">
        <f>IF(IFERROR(VLOOKUP("A"&amp;$F$1*1&amp;"B"&amp;ROW(A28)-25,'Level 4 Categories'!$A:$J,10,FALSE),"")=0,"Level 4 detail not available",IFERROR(VLOOKUP("A"&amp;$F$1*1&amp;"B"&amp;ROW(A28)-25,'Level 4 Categories'!$A:$J,10,FALSE),""))</f>
        <v>Multimedia kits</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Computer speakers</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Phone headsets</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Personal digital assistant PDA holder</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Notebook computer carrying case</v>
      </c>
      <c r="C32" s="180"/>
      <c r="D32" s="44"/>
      <c r="E32" s="206"/>
      <c r="F32" s="206"/>
      <c r="G32" s="206"/>
      <c r="H32" s="57"/>
      <c r="I32" s="35"/>
      <c r="J32" s="41" t="str">
        <f>IFERROR(VLOOKUP(I32,'ISO3166-1'!A:C,3,FALSE),"")</f>
        <v/>
      </c>
      <c r="K32" s="78"/>
      <c r="L32" s="35"/>
      <c r="M32" s="79"/>
      <c r="N32" s="42"/>
      <c r="O32" s="96"/>
      <c r="Q32" s="176" t="s">
        <v>820</v>
      </c>
      <c r="R32" s="188" t="s">
        <v>813</v>
      </c>
      <c r="S32" s="176" t="s">
        <v>821</v>
      </c>
      <c r="U32" s="176"/>
      <c r="V32" s="188"/>
      <c r="W32" s="176"/>
      <c r="Y32" s="176"/>
      <c r="Z32" s="188"/>
      <c r="AA32" s="176"/>
    </row>
    <row r="33" spans="1:27" ht="20.149999999999999" customHeight="1" x14ac:dyDescent="0.35">
      <c r="A33" s="187"/>
      <c r="B33" s="179" t="str">
        <f>IF(IFERROR(VLOOKUP("A"&amp;$F$1*1&amp;"B"&amp;ROW(A33)-25,'Level 4 Categories'!$A:$J,10,FALSE),"")=0,"Level 4 detail not available",IFERROR(VLOOKUP("A"&amp;$F$1*1&amp;"B"&amp;ROW(A33)-25,'Level 4 Categories'!$A:$J,10,FALSE),""))</f>
        <v>Tablet computer cover</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Keyboard and mouse kit</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Mouse pads</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t="s">
        <v>825</v>
      </c>
      <c r="R37" s="188" t="s">
        <v>826</v>
      </c>
      <c r="S37" s="176" t="s">
        <v>827</v>
      </c>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E9cQxbCJL2rq0pWD9ww1y2f0hGVL0LvFuzCAtLUsRMB0hV518FeGqYFLfNhgFkLbm9F41t0/U+Jf4IsDSue+ZA==" saltValue="hmv1ZH7EHAyXQWWBrrS6WQ==" spinCount="100000" sheet="1" objects="1" scenarios="1" formatRows="0"/>
  <mergeCells count="137">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5:C11"/>
    <mergeCell ref="E5:G11"/>
    <mergeCell ref="I5:O11"/>
    <mergeCell ref="Q5:S11"/>
    <mergeCell ref="B17:C17"/>
    <mergeCell ref="Q17:Q21"/>
    <mergeCell ref="R17:R21"/>
    <mergeCell ref="S17:S21"/>
    <mergeCell ref="U17:U21"/>
    <mergeCell ref="U14:W14"/>
    <mergeCell ref="O18:O21"/>
    <mergeCell ref="U5:W11"/>
    <mergeCell ref="A12:C12"/>
    <mergeCell ref="A14:C14"/>
    <mergeCell ref="E14:G14"/>
    <mergeCell ref="I14:M14"/>
    <mergeCell ref="N14:O14"/>
    <mergeCell ref="Q14:S14"/>
    <mergeCell ref="V22:V26"/>
    <mergeCell ref="W22:W26"/>
    <mergeCell ref="Y22:Y26"/>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16:C16"/>
    <mergeCell ref="B27:C27"/>
    <mergeCell ref="Q27:Q31"/>
    <mergeCell ref="R27:R31"/>
    <mergeCell ref="R22:R26"/>
    <mergeCell ref="S22:S26"/>
    <mergeCell ref="B24:C24"/>
    <mergeCell ref="B25:C25"/>
    <mergeCell ref="B26:C26"/>
    <mergeCell ref="U22:U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S32:S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 ref="A26:A51"/>
    <mergeCell ref="U32:U36"/>
    <mergeCell ref="W42:W46"/>
    <mergeCell ref="Y42:Y46"/>
    <mergeCell ref="Z42:Z46"/>
    <mergeCell ref="AA42:AA46"/>
    <mergeCell ref="B43:C43"/>
  </mergeCells>
  <conditionalFormatting sqref="A12:C12">
    <cfRule type="containsText" dxfId="511" priority="8" operator="containsText" text="⊟">
      <formula>NOT(ISERROR(SEARCH("⊟",A12)))</formula>
    </cfRule>
    <cfRule type="containsText" dxfId="510" priority="9" operator="containsText" text="⊞">
      <formula>NOT(ISERROR(SEARCH("⊞",A12)))</formula>
    </cfRule>
  </conditionalFormatting>
  <conditionalFormatting sqref="F2 G3">
    <cfRule type="cellIs" dxfId="509" priority="3" operator="equal">
      <formula>"Minor"</formula>
    </cfRule>
    <cfRule type="cellIs" dxfId="508" priority="4" operator="equal">
      <formula>"Low"</formula>
    </cfRule>
    <cfRule type="cellIs" dxfId="507" priority="5" operator="equal">
      <formula>"Moderate"</formula>
    </cfRule>
    <cfRule type="cellIs" dxfId="506" priority="6" operator="greaterThanOrEqual">
      <formula>"High"</formula>
    </cfRule>
  </conditionalFormatting>
  <conditionalFormatting sqref="F15">
    <cfRule type="expression" dxfId="505" priority="1">
      <formula>#REF!&lt;&gt;""</formula>
    </cfRule>
  </conditionalFormatting>
  <conditionalFormatting sqref="F16:F18">
    <cfRule type="expression" dxfId="504" priority="7">
      <formula>#REF!&lt;&gt;""</formula>
    </cfRule>
  </conditionalFormatting>
  <conditionalFormatting sqref="L17:M52">
    <cfRule type="cellIs" dxfId="503"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984D491C-1AA9-417F-B328-55BF5AA24AFC}">
      <formula1>OR(D16=0,D16=1)</formula1>
    </dataValidation>
    <dataValidation type="custom" allowBlank="1" showInputMessage="1" showErrorMessage="1" errorTitle="Enter 0 or 3" error="Enter 0 or 3" promptTitle="Enter 0 or 3" prompt="0 = no risk identified_x000a_3 = risk identified on the HRPL list" sqref="D19" xr:uid="{05D3015B-62DC-4844-9D5D-B81720DD38AC}">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F6367C9D-A618-430F-8124-C24DB78E0E8B}">
      <formula1>OR(F15=0,F15=3)</formula1>
    </dataValidation>
  </dataValidations>
  <hyperlinks>
    <hyperlink ref="K15" r:id="rId1" display="HRPL: Data as of Sepetmeber 28, 2022 (Link)" xr:uid="{EC71564D-5EC7-4928-91F3-C62088C5B005}"/>
    <hyperlink ref="K15:M15" r:id="rId2" display="US Dept of Labour TVPRA List 2022 (Link)" xr:uid="{C8640A91-1DE6-4AAE-90DE-11A67A2DB134}"/>
    <hyperlink ref="O15" r:id="rId3" xr:uid="{DC127ACD-DEAC-4F88-9237-1253972013BB}"/>
    <hyperlink ref="N15" r:id="rId4" xr:uid="{D5A914C8-3D64-4E97-AF60-8CB20F24469B}"/>
    <hyperlink ref="R32" r:id="rId5" xr:uid="{41CBE643-6F7A-4320-84EC-D7C4D72DBD44}"/>
    <hyperlink ref="R37" r:id="rId6" xr:uid="{46DECDFA-7476-4034-994D-FB8A75E08FB6}"/>
    <hyperlink ref="V27" r:id="rId7" xr:uid="{E88C2CCF-1CC3-49B3-A4A4-434A0F3D3EC1}"/>
    <hyperlink ref="Z17" r:id="rId8" xr:uid="{AF075BEC-4EC0-4B18-AD12-73238751F20E}"/>
    <hyperlink ref="Z22" r:id="rId9" xr:uid="{9708CEC8-3D59-4252-8DFF-D21EED832184}"/>
    <hyperlink ref="Z27" r:id="rId10" xr:uid="{50797697-20D1-4089-B8F7-2167447B2F6B}"/>
    <hyperlink ref="E17" location="'Supply Chain Model'!A1" display="Supply Chain Model" xr:uid="{50D07AF2-B247-4CC6-9276-8EAD7B3039F9}"/>
    <hyperlink ref="E15" location="'Authoritative Determinations'!A1" display="Product (Authoritative Determinations)" xr:uid="{CFCC9133-6D68-4532-8075-4FD25C1370A8}"/>
    <hyperlink ref="E16" location="'Vulnerable populations'!A1" display="Vulnerable population" xr:uid="{13815DD8-BF6E-41C2-A601-44CC248F5308}"/>
    <hyperlink ref="E18" location="'Regulatory context'!A1" display="Regulatory context" xr:uid="{B1F72B77-7578-445A-8E87-EE4603A8C07B}"/>
    <hyperlink ref="R17" r:id="rId11" xr:uid="{1D86884E-6DA6-4BBF-B3CF-A603D096829F}"/>
    <hyperlink ref="R22" r:id="rId12" xr:uid="{F4DD0FB5-F3B7-414C-9C01-D21620BC64DE}"/>
    <hyperlink ref="R27" r:id="rId13" xr:uid="{80FEDA4C-B409-4F02-BE46-69FF5D447D6C}"/>
    <hyperlink ref="V17" r:id="rId14" xr:uid="{9B9ABF69-6A7C-4F99-90C9-894AC1EF4705}"/>
    <hyperlink ref="V22" r:id="rId15" xr:uid="{4ED8D709-BA15-4413-9CAC-A1C2AD5F478B}"/>
  </hyperlinks>
  <pageMargins left="0.23622047244094491" right="0.23622047244094491" top="1.1811023622047245" bottom="0.19685039370078741" header="0.31496062992125984" footer="0.31496062992125984"/>
  <pageSetup paperSize="9" scale="42" fitToHeight="3" orientation="landscape" r:id="rId16"/>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7"/>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78D52-14CB-48C0-9BE3-C145F9FA0A81}">
  <sheetPr codeName="Sheet80">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857</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ICT</v>
      </c>
      <c r="C15" s="197"/>
      <c r="D15" s="46"/>
      <c r="E15" s="36" t="s">
        <v>20</v>
      </c>
      <c r="F15" s="37">
        <v>3</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End user computing and Peripherals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Computer displays</v>
      </c>
      <c r="C17" s="192"/>
      <c r="E17" s="36" t="s">
        <v>22</v>
      </c>
      <c r="F17" s="37">
        <v>1</v>
      </c>
      <c r="G17" s="9" t="str">
        <f>HYPERLINK("#U14", "Sources &gt;&gt;")</f>
        <v>Sources &gt;&gt;</v>
      </c>
      <c r="I17" s="35" t="s">
        <v>538</v>
      </c>
      <c r="J17" s="41" t="str">
        <f>IFERROR(VLOOKUP(I17,'ISO3166-1'!A:C,3,FALSE),"")</f>
        <v>Australia</v>
      </c>
      <c r="K17" s="78"/>
      <c r="L17" s="35"/>
      <c r="M17" s="79"/>
      <c r="N17" s="39"/>
      <c r="O17" s="96"/>
      <c r="Q17" s="176" t="s">
        <v>797</v>
      </c>
      <c r="R17" s="188" t="s">
        <v>798</v>
      </c>
      <c r="S17" s="176" t="s">
        <v>799</v>
      </c>
      <c r="U17" s="176" t="s">
        <v>848</v>
      </c>
      <c r="V17" s="188" t="s">
        <v>849</v>
      </c>
      <c r="W17" s="176" t="s">
        <v>850</v>
      </c>
      <c r="Y17" s="176" t="s">
        <v>803</v>
      </c>
      <c r="Z17" s="188" t="s">
        <v>804</v>
      </c>
      <c r="AA17" s="176" t="s">
        <v>805</v>
      </c>
    </row>
    <row r="18" spans="1:27" ht="20.149999999999999" customHeight="1" x14ac:dyDescent="0.35">
      <c r="A18" s="202" t="s">
        <v>542</v>
      </c>
      <c r="B18" s="202"/>
      <c r="C18" s="202"/>
      <c r="D18" s="48"/>
      <c r="E18" s="36" t="s">
        <v>521</v>
      </c>
      <c r="F18" s="37">
        <v>1</v>
      </c>
      <c r="G18" s="9" t="str">
        <f>HYPERLINK("#Y14", "Sources &gt;&gt;")</f>
        <v>Sources &gt;&gt;</v>
      </c>
      <c r="H18" s="48"/>
      <c r="I18" s="35" t="s">
        <v>563</v>
      </c>
      <c r="J18" s="41" t="str">
        <f>IFERROR(VLOOKUP(I18,'ISO3166-1'!A:C,3,FALSE),"")</f>
        <v>China</v>
      </c>
      <c r="K18" s="78"/>
      <c r="L18" s="35" t="s">
        <v>598</v>
      </c>
      <c r="M18" s="79" t="s">
        <v>598</v>
      </c>
      <c r="N18" s="39">
        <v>734932600.96500003</v>
      </c>
      <c r="O18" s="96">
        <v>761.4</v>
      </c>
      <c r="Q18" s="177"/>
      <c r="R18" s="193"/>
      <c r="S18" s="177"/>
      <c r="U18" s="177"/>
      <c r="V18" s="177"/>
      <c r="W18" s="177"/>
      <c r="Y18" s="177"/>
      <c r="Z18" s="177"/>
      <c r="AA18" s="177"/>
    </row>
    <row r="19" spans="1:27" ht="20.149999999999999" customHeight="1" x14ac:dyDescent="0.35">
      <c r="A19" s="92" t="s">
        <v>553</v>
      </c>
      <c r="B19" s="9" t="str">
        <f>IF(A19="","",HYPERLINK("#'"&amp;A19&amp;"'!A1","Link"))</f>
        <v>Link</v>
      </c>
      <c r="C19" s="32" t="s">
        <v>858</v>
      </c>
      <c r="D19" s="49"/>
      <c r="H19" s="49"/>
      <c r="I19" s="35" t="s">
        <v>620</v>
      </c>
      <c r="J19" s="41" t="str">
        <f>IFERROR(VLOOKUP(I19,'ISO3166-1'!A:C,3,FALSE),"")</f>
        <v>Viet Nam</v>
      </c>
      <c r="K19" s="78"/>
      <c r="L19" s="35"/>
      <c r="M19" s="79"/>
      <c r="N19" s="39">
        <v>48568827.648000002</v>
      </c>
      <c r="O19" s="96">
        <v>761.4</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564</v>
      </c>
      <c r="J20" s="41" t="str">
        <f>IFERROR(VLOOKUP(I20,'ISO3166-1'!A:C,3,FALSE),"")</f>
        <v>United States of America (the)</v>
      </c>
      <c r="K20" s="78"/>
      <c r="L20" s="35"/>
      <c r="M20" s="79"/>
      <c r="N20" s="39">
        <v>32482957.758000001</v>
      </c>
      <c r="O20" s="96">
        <v>761.4</v>
      </c>
      <c r="Q20" s="177"/>
      <c r="R20" s="193"/>
      <c r="S20" s="177"/>
      <c r="U20" s="177"/>
      <c r="V20" s="177"/>
      <c r="W20" s="177"/>
      <c r="Y20" s="177"/>
      <c r="Z20" s="177"/>
      <c r="AA20" s="177"/>
    </row>
    <row r="21" spans="1:27" ht="20.149999999999999" customHeight="1" x14ac:dyDescent="0.35">
      <c r="A21" s="93"/>
      <c r="B21" s="9" t="str">
        <f t="shared" si="0"/>
        <v/>
      </c>
      <c r="C21" s="94"/>
      <c r="D21" s="49"/>
      <c r="E21" s="206" t="s">
        <v>852</v>
      </c>
      <c r="F21" s="206"/>
      <c r="G21" s="206"/>
      <c r="H21" s="49"/>
      <c r="I21" s="35" t="s">
        <v>623</v>
      </c>
      <c r="J21" s="41" t="str">
        <f>IFERROR(VLOOKUP(I21,'ISO3166-1'!A:C,3,FALSE),"")</f>
        <v>Malaysia</v>
      </c>
      <c r="K21" s="78"/>
      <c r="L21" s="35"/>
      <c r="M21" s="79" t="s">
        <v>598</v>
      </c>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615</v>
      </c>
      <c r="J22" s="41" t="str">
        <f>IFERROR(VLOOKUP(I22,'ISO3166-1'!A:C,3,FALSE),"")</f>
        <v>Pakistan</v>
      </c>
      <c r="K22" s="78"/>
      <c r="L22" s="35" t="s">
        <v>598</v>
      </c>
      <c r="M22" s="79"/>
      <c r="N22" s="39"/>
      <c r="O22" s="96"/>
      <c r="Q22" s="176" t="s">
        <v>587</v>
      </c>
      <c r="R22" s="188" t="s">
        <v>588</v>
      </c>
      <c r="S22" s="176" t="s">
        <v>808</v>
      </c>
      <c r="U22" s="176" t="s">
        <v>809</v>
      </c>
      <c r="V22" s="188" t="s">
        <v>810</v>
      </c>
      <c r="W22" s="176" t="s">
        <v>811</v>
      </c>
      <c r="Y22" s="176" t="s">
        <v>812</v>
      </c>
      <c r="Z22" s="188" t="s">
        <v>813</v>
      </c>
      <c r="AA22" s="176" t="s">
        <v>814</v>
      </c>
    </row>
    <row r="23" spans="1:27" ht="20.149999999999999" customHeight="1" x14ac:dyDescent="0.35">
      <c r="A23" s="70" t="s">
        <v>522</v>
      </c>
      <c r="B23" s="181" t="str">
        <f>IFERROR(VLOOKUP("A"&amp;$F$1*1&amp;"B1",'Level 4 Categories'!$A:$H,4,FALSE),"")</f>
        <v>ICT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End user computing and Peripherals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Computer displays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Liquid crystal display LCD panels or monitors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Touch screen monitors</v>
      </c>
      <c r="C27" s="180"/>
      <c r="D27" s="44"/>
      <c r="E27" s="206"/>
      <c r="F27" s="206"/>
      <c r="G27" s="206"/>
      <c r="H27" s="57"/>
      <c r="I27" s="35"/>
      <c r="J27" s="41" t="str">
        <f>IFERROR(VLOOKUP(I27,'ISO3166-1'!A:C,3,FALSE),"")</f>
        <v/>
      </c>
      <c r="K27" s="78"/>
      <c r="L27" s="35"/>
      <c r="M27" s="79"/>
      <c r="N27" s="39"/>
      <c r="O27" s="96"/>
      <c r="Q27" s="176" t="s">
        <v>816</v>
      </c>
      <c r="R27" s="188" t="s">
        <v>817</v>
      </c>
      <c r="S27" s="176" t="s">
        <v>818</v>
      </c>
      <c r="U27" s="176" t="s">
        <v>812</v>
      </c>
      <c r="V27" s="188" t="s">
        <v>813</v>
      </c>
      <c r="W27" s="176" t="s">
        <v>819</v>
      </c>
      <c r="Y27" s="176" t="s">
        <v>571</v>
      </c>
      <c r="Z27" s="188" t="s">
        <v>572</v>
      </c>
      <c r="AA27" s="176" t="s">
        <v>573</v>
      </c>
    </row>
    <row r="28" spans="1:27" ht="20.149999999999999" customHeight="1" x14ac:dyDescent="0.35">
      <c r="A28" s="187"/>
      <c r="B28" s="179" t="str">
        <f>IF(IFERROR(VLOOKUP("A"&amp;$F$1*1&amp;"B"&amp;ROW(A28)-25,'Level 4 Categories'!$A:$J,10,FALSE),"")=0,"Level 4 detail not available",IFERROR(VLOOKUP("A"&amp;$F$1*1&amp;"B"&amp;ROW(A28)-25,'Level 4 Categories'!$A:$J,10,FALSE),""))</f>
        <v>Computer display glare screens</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Monitor arms or stands</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Monitor components</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t="s">
        <v>820</v>
      </c>
      <c r="R32" s="188" t="s">
        <v>813</v>
      </c>
      <c r="S32" s="176" t="s">
        <v>821</v>
      </c>
      <c r="U32" s="176"/>
      <c r="V32" s="188"/>
      <c r="W32" s="176"/>
      <c r="Y32" s="176"/>
      <c r="Z32" s="188"/>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t="s">
        <v>825</v>
      </c>
      <c r="R37" s="188" t="s">
        <v>826</v>
      </c>
      <c r="S37" s="176" t="s">
        <v>827</v>
      </c>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eAqL5tGQ7l5ysfGCC6Ew996Xg11Fs5E7v/Qf994VxFcJ2qzR+zuMDHfSQhZuUqVGy73/pshPnE1yTahCB/l4Hg==" saltValue="CZs1TnxV+WjUz/tzYwebe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502" priority="8" operator="containsText" text="⊟">
      <formula>NOT(ISERROR(SEARCH("⊟",A12)))</formula>
    </cfRule>
    <cfRule type="containsText" dxfId="501" priority="9" operator="containsText" text="⊞">
      <formula>NOT(ISERROR(SEARCH("⊞",A12)))</formula>
    </cfRule>
  </conditionalFormatting>
  <conditionalFormatting sqref="F2 G3">
    <cfRule type="cellIs" dxfId="500" priority="3" operator="equal">
      <formula>"Minor"</formula>
    </cfRule>
    <cfRule type="cellIs" dxfId="499" priority="4" operator="equal">
      <formula>"Low"</formula>
    </cfRule>
    <cfRule type="cellIs" dxfId="498" priority="5" operator="equal">
      <formula>"Moderate"</formula>
    </cfRule>
    <cfRule type="cellIs" dxfId="497" priority="6" operator="greaterThanOrEqual">
      <formula>"High"</formula>
    </cfRule>
  </conditionalFormatting>
  <conditionalFormatting sqref="F15">
    <cfRule type="expression" dxfId="496" priority="1">
      <formula>#REF!&lt;&gt;""</formula>
    </cfRule>
  </conditionalFormatting>
  <conditionalFormatting sqref="F16:F18">
    <cfRule type="expression" dxfId="495" priority="7">
      <formula>#REF!&lt;&gt;""</formula>
    </cfRule>
  </conditionalFormatting>
  <conditionalFormatting sqref="L17:M52">
    <cfRule type="cellIs" dxfId="494"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AFF36342-0E23-4C01-B0A0-5FB1DA231E67}">
      <formula1>OR(D16=0,D16=1)</formula1>
    </dataValidation>
    <dataValidation type="custom" allowBlank="1" showInputMessage="1" showErrorMessage="1" errorTitle="Enter 0 or 3" error="Enter 0 or 3" promptTitle="Enter 0 or 3" prompt="0 = no risk identified_x000a_3 = risk identified on the HRPL list" sqref="D19" xr:uid="{4CA590C6-A30D-4C5B-AD16-15149C527EA3}">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5F4551FC-6137-48BE-A308-A2EFDF28DC5A}">
      <formula1>OR(F15=0,F15=3)</formula1>
    </dataValidation>
  </dataValidations>
  <hyperlinks>
    <hyperlink ref="K15" r:id="rId1" display="HRPL: Data as of Sepetmeber 28, 2022 (Link)" xr:uid="{7E4287C0-4CD2-40A6-B920-F3FDA6B5E61E}"/>
    <hyperlink ref="K15:M15" r:id="rId2" display="US Dept of Labour TVPRA List 2022 (Link)" xr:uid="{B0C64847-8D6B-4AB9-ADFB-14A84F63DE3F}"/>
    <hyperlink ref="O15" r:id="rId3" xr:uid="{0B9EAB18-B167-4639-8C39-CE0F2115DC70}"/>
    <hyperlink ref="N15" r:id="rId4" xr:uid="{2222F05F-CAA1-4E86-98D9-030A1D9FA736}"/>
    <hyperlink ref="R37" r:id="rId5" xr:uid="{710F00AB-2FCF-4512-9140-36C460C33C6D}"/>
    <hyperlink ref="R32" r:id="rId6" xr:uid="{DC3D3A4F-9043-4493-B4AE-A26DBC59DDD2}"/>
    <hyperlink ref="V27" r:id="rId7" xr:uid="{C4ECBB9D-A3D9-4352-8EAE-2DB6AA448DDF}"/>
    <hyperlink ref="Z17" r:id="rId8" xr:uid="{6B38A96B-2B4F-43F3-BBBF-D0D3EA5D730C}"/>
    <hyperlink ref="Z22" r:id="rId9" xr:uid="{37B8F34A-8111-4057-BAF9-DAE38F4FC863}"/>
    <hyperlink ref="Z27" r:id="rId10" xr:uid="{33F1CACD-F7FD-4839-B5AE-D17953E7ECD9}"/>
    <hyperlink ref="E17" location="'Supply Chain Model'!A1" display="Supply Chain Model" xr:uid="{6061E3E1-23D3-44F4-9F29-13B3F59E4216}"/>
    <hyperlink ref="E15" location="'Authoritative Determinations'!A1" display="Product (Authoritative Determinations)" xr:uid="{43573A6A-640E-42CF-8218-93D6F7EADD9B}"/>
    <hyperlink ref="E16" location="'Vulnerable populations'!A1" display="Vulnerable population" xr:uid="{3D8776DB-AA55-48BB-A092-D6AB7AD56385}"/>
    <hyperlink ref="E18" location="'Regulatory context'!A1" display="Regulatory context" xr:uid="{D258DB40-9D3A-4B7F-962B-B09B371D62B7}"/>
    <hyperlink ref="R17" r:id="rId11" xr:uid="{C945E880-93DE-44DC-BA7E-F98F181D5977}"/>
    <hyperlink ref="R22" r:id="rId12" xr:uid="{A2FA9D83-425A-4A48-8B2A-6407D4ED2E0E}"/>
    <hyperlink ref="R27" r:id="rId13" xr:uid="{F16A7970-8973-4A4E-A57A-E9D1044FF7C6}"/>
    <hyperlink ref="V17" r:id="rId14" xr:uid="{A1CC1D03-93CE-4BD0-9A3B-70A9D60260DE}"/>
    <hyperlink ref="V22" r:id="rId15" xr:uid="{83DC2ABD-5273-44F8-99D7-F6924C708DEA}"/>
  </hyperlinks>
  <pageMargins left="0.23622047244094491" right="0.23622047244094491" top="1.1811023622047245" bottom="0.19685039370078741" header="0.31496062992125984" footer="0.31496062992125984"/>
  <pageSetup paperSize="9" scale="42" fitToHeight="3" orientation="landscape" r:id="rId16"/>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7"/>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5D96A-F281-49A7-B24F-A8763D1627FA}">
  <sheetPr codeName="Sheet81">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859</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ICT</v>
      </c>
      <c r="C15" s="197"/>
      <c r="D15" s="46"/>
      <c r="E15" s="36" t="s">
        <v>20</v>
      </c>
      <c r="F15" s="37">
        <v>3</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End user computing and Peripherals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Presentation and Multi-Media</v>
      </c>
      <c r="C17" s="192"/>
      <c r="E17" s="36" t="s">
        <v>22</v>
      </c>
      <c r="F17" s="37">
        <v>1</v>
      </c>
      <c r="G17" s="9" t="str">
        <f>HYPERLINK("#U14", "Sources &gt;&gt;")</f>
        <v>Sources &gt;&gt;</v>
      </c>
      <c r="I17" s="35" t="s">
        <v>538</v>
      </c>
      <c r="J17" s="41" t="str">
        <f>IFERROR(VLOOKUP(I17,'ISO3166-1'!A:C,3,FALSE),"")</f>
        <v>Australia</v>
      </c>
      <c r="K17" s="34"/>
      <c r="L17" s="35"/>
      <c r="M17" s="35"/>
      <c r="N17" s="39"/>
      <c r="O17" s="96"/>
      <c r="Q17" s="176" t="s">
        <v>797</v>
      </c>
      <c r="R17" s="188" t="s">
        <v>798</v>
      </c>
      <c r="S17" s="176" t="s">
        <v>799</v>
      </c>
      <c r="U17" s="176" t="s">
        <v>800</v>
      </c>
      <c r="V17" s="188" t="s">
        <v>801</v>
      </c>
      <c r="W17" s="176" t="s">
        <v>802</v>
      </c>
      <c r="Y17" s="176" t="s">
        <v>803</v>
      </c>
      <c r="Z17" s="188" t="s">
        <v>804</v>
      </c>
      <c r="AA17" s="176" t="s">
        <v>805</v>
      </c>
    </row>
    <row r="18" spans="1:27" ht="20.149999999999999" customHeight="1" x14ac:dyDescent="0.35">
      <c r="A18" s="202" t="s">
        <v>542</v>
      </c>
      <c r="B18" s="202"/>
      <c r="C18" s="202"/>
      <c r="D18" s="48"/>
      <c r="E18" s="36" t="s">
        <v>521</v>
      </c>
      <c r="F18" s="37">
        <v>1</v>
      </c>
      <c r="G18" s="9" t="str">
        <f>HYPERLINK("#Y14", "Sources &gt;&gt;")</f>
        <v>Sources &gt;&gt;</v>
      </c>
      <c r="H18" s="48"/>
      <c r="I18" s="35" t="s">
        <v>563</v>
      </c>
      <c r="J18" s="41" t="str">
        <f>IFERROR(VLOOKUP(I18,'ISO3166-1'!A:C,3,FALSE),"")</f>
        <v>China</v>
      </c>
      <c r="K18" s="78"/>
      <c r="L18" s="35" t="s">
        <v>598</v>
      </c>
      <c r="M18" s="79" t="s">
        <v>598</v>
      </c>
      <c r="N18" s="39">
        <v>1190817392.9030001</v>
      </c>
      <c r="O18" s="231" t="s">
        <v>860</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627</v>
      </c>
      <c r="J19" s="41" t="str">
        <f>IFERROR(VLOOKUP(I19,'ISO3166-1'!A:C,3,FALSE),"")</f>
        <v>Thailand</v>
      </c>
      <c r="K19" s="78"/>
      <c r="L19" s="35"/>
      <c r="M19" s="79"/>
      <c r="N19" s="39">
        <v>92663053.881999999</v>
      </c>
      <c r="O19" s="232"/>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564</v>
      </c>
      <c r="J20" s="41" t="str">
        <f>IFERROR(VLOOKUP(I20,'ISO3166-1'!A:C,3,FALSE),"")</f>
        <v>United States of America (the)</v>
      </c>
      <c r="K20" s="78"/>
      <c r="L20" s="35"/>
      <c r="M20" s="79"/>
      <c r="N20" s="39">
        <v>83256461.284000009</v>
      </c>
      <c r="O20" s="232"/>
      <c r="Q20" s="177"/>
      <c r="R20" s="193"/>
      <c r="S20" s="177"/>
      <c r="U20" s="177"/>
      <c r="V20" s="177"/>
      <c r="W20" s="177"/>
      <c r="Y20" s="177"/>
      <c r="Z20" s="177"/>
      <c r="AA20" s="177"/>
    </row>
    <row r="21" spans="1:27" ht="20.149999999999999" customHeight="1" x14ac:dyDescent="0.35">
      <c r="A21" s="93"/>
      <c r="B21" s="9" t="str">
        <f t="shared" si="0"/>
        <v/>
      </c>
      <c r="C21" s="94"/>
      <c r="D21" s="49"/>
      <c r="E21" s="206" t="s">
        <v>852</v>
      </c>
      <c r="F21" s="206"/>
      <c r="G21" s="206"/>
      <c r="H21" s="49"/>
      <c r="I21" s="35" t="s">
        <v>620</v>
      </c>
      <c r="J21" s="41" t="str">
        <f>IFERROR(VLOOKUP(I21,'ISO3166-1'!A:C,3,FALSE),"")</f>
        <v>Viet Nam</v>
      </c>
      <c r="K21" s="78"/>
      <c r="L21" s="35"/>
      <c r="M21" s="79"/>
      <c r="N21" s="39">
        <v>82898962.263000011</v>
      </c>
      <c r="O21" s="232"/>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720</v>
      </c>
      <c r="J22" s="41" t="str">
        <f>IFERROR(VLOOKUP(I22,'ISO3166-1'!A:C,3,FALSE),"")</f>
        <v>Korea (the Republic of)</v>
      </c>
      <c r="K22" s="78"/>
      <c r="L22" s="35"/>
      <c r="M22" s="79"/>
      <c r="N22" s="39">
        <v>62841153.211999997</v>
      </c>
      <c r="O22" s="232"/>
      <c r="Q22" s="176" t="s">
        <v>587</v>
      </c>
      <c r="R22" s="188" t="s">
        <v>588</v>
      </c>
      <c r="S22" s="176" t="s">
        <v>808</v>
      </c>
      <c r="U22" s="176" t="s">
        <v>809</v>
      </c>
      <c r="V22" s="188" t="s">
        <v>810</v>
      </c>
      <c r="W22" s="176" t="s">
        <v>811</v>
      </c>
      <c r="Y22" s="176" t="s">
        <v>812</v>
      </c>
      <c r="Z22" s="188" t="s">
        <v>813</v>
      </c>
      <c r="AA22" s="176" t="s">
        <v>814</v>
      </c>
    </row>
    <row r="23" spans="1:27" ht="20.149999999999999" customHeight="1" x14ac:dyDescent="0.35">
      <c r="A23" s="70" t="s">
        <v>522</v>
      </c>
      <c r="B23" s="181" t="str">
        <f>IFERROR(VLOOKUP("A"&amp;$F$1*1&amp;"B1",'Level 4 Categories'!$A:$H,4,FALSE),"")</f>
        <v>ICT</v>
      </c>
      <c r="C23" s="182"/>
      <c r="E23" s="206"/>
      <c r="F23" s="206"/>
      <c r="G23" s="206"/>
      <c r="I23" s="35" t="s">
        <v>568</v>
      </c>
      <c r="J23" s="41" t="str">
        <f>IFERROR(VLOOKUP(I23,'ISO3166-1'!A:C,3,FALSE),"")</f>
        <v>Japan</v>
      </c>
      <c r="K23" s="78"/>
      <c r="L23" s="35"/>
      <c r="M23" s="79"/>
      <c r="N23" s="39">
        <v>60046094.417999998</v>
      </c>
      <c r="O23" s="232"/>
      <c r="Q23" s="177"/>
      <c r="R23" s="177"/>
      <c r="S23" s="177"/>
      <c r="U23" s="177"/>
      <c r="V23" s="177"/>
      <c r="W23" s="177"/>
      <c r="Y23" s="177"/>
      <c r="Z23" s="177"/>
      <c r="AA23" s="177"/>
    </row>
    <row r="24" spans="1:27" ht="20.149999999999999" customHeight="1" x14ac:dyDescent="0.35">
      <c r="A24" s="71" t="s">
        <v>526</v>
      </c>
      <c r="B24" s="183" t="str">
        <f>IFERROR(VLOOKUP("A"&amp;$F$1*1&amp;"B1",'Level 4 Categories'!$A:$H,5,FALSE),"")</f>
        <v>End user computing and Peripherals</v>
      </c>
      <c r="C24" s="184"/>
      <c r="D24" s="48"/>
      <c r="E24" s="206"/>
      <c r="F24" s="206"/>
      <c r="G24" s="206"/>
      <c r="H24" s="48"/>
      <c r="I24" s="35" t="s">
        <v>635</v>
      </c>
      <c r="J24" s="41" t="str">
        <f>IFERROR(VLOOKUP(I24,'ISO3166-1'!A:C,3,FALSE),"")</f>
        <v>Poland</v>
      </c>
      <c r="K24" s="78"/>
      <c r="L24" s="35"/>
      <c r="M24" s="79"/>
      <c r="N24" s="39">
        <v>41211094.809999995</v>
      </c>
      <c r="O24" s="232"/>
      <c r="Q24" s="177"/>
      <c r="R24" s="177"/>
      <c r="S24" s="177"/>
      <c r="U24" s="177"/>
      <c r="V24" s="177"/>
      <c r="W24" s="177"/>
      <c r="Y24" s="177"/>
      <c r="Z24" s="177"/>
      <c r="AA24" s="177"/>
    </row>
    <row r="25" spans="1:27" ht="20.149999999999999" customHeight="1" x14ac:dyDescent="0.35">
      <c r="A25" s="72" t="s">
        <v>537</v>
      </c>
      <c r="B25" s="185" t="str">
        <f>IFERROR(VLOOKUP("A"&amp;$F$1*1&amp;"B1",'Level 4 Categories'!$A:$H,6,FALSE),"")</f>
        <v>Presentation and Multi-Media</v>
      </c>
      <c r="C25" s="186"/>
      <c r="D25" s="44"/>
      <c r="E25" s="206"/>
      <c r="F25" s="206"/>
      <c r="G25" s="206"/>
      <c r="H25" s="57"/>
      <c r="I25" s="35" t="s">
        <v>575</v>
      </c>
      <c r="J25" s="41" t="str">
        <f>IFERROR(VLOOKUP(I25,'ISO3166-1'!A:C,3,FALSE),"")</f>
        <v>Germany</v>
      </c>
      <c r="K25" s="78"/>
      <c r="L25" s="35"/>
      <c r="M25" s="79"/>
      <c r="N25" s="39">
        <v>25507110.577</v>
      </c>
      <c r="O25" s="233"/>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Visual information display device</v>
      </c>
      <c r="C26" s="180"/>
      <c r="D26" s="44"/>
      <c r="E26" s="206"/>
      <c r="F26" s="206"/>
      <c r="G26" s="206"/>
      <c r="H26" s="57"/>
      <c r="I26" s="35" t="s">
        <v>623</v>
      </c>
      <c r="J26" s="41" t="s">
        <v>861</v>
      </c>
      <c r="K26" s="78"/>
      <c r="L26" s="35"/>
      <c r="M26" s="79" t="s">
        <v>598</v>
      </c>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Interactive whiteboards or accessories</v>
      </c>
      <c r="C27" s="180"/>
      <c r="D27" s="44"/>
      <c r="E27" s="206"/>
      <c r="F27" s="206"/>
      <c r="G27" s="206"/>
      <c r="H27" s="57"/>
      <c r="I27" s="35" t="s">
        <v>615</v>
      </c>
      <c r="J27" s="41" t="str">
        <f>IFERROR(VLOOKUP(I27,'ISO3166-1'!A:C,3,FALSE),"")</f>
        <v>Pakistan</v>
      </c>
      <c r="K27" s="78"/>
      <c r="L27" s="35" t="s">
        <v>598</v>
      </c>
      <c r="M27" s="79"/>
      <c r="N27" s="39"/>
      <c r="O27" s="96"/>
      <c r="Q27" s="176" t="s">
        <v>816</v>
      </c>
      <c r="R27" s="188" t="s">
        <v>817</v>
      </c>
      <c r="S27" s="176" t="s">
        <v>818</v>
      </c>
      <c r="U27" s="176" t="s">
        <v>812</v>
      </c>
      <c r="V27" s="188" t="s">
        <v>813</v>
      </c>
      <c r="W27" s="176" t="s">
        <v>819</v>
      </c>
      <c r="Y27" s="176" t="s">
        <v>571</v>
      </c>
      <c r="Z27" s="188" t="s">
        <v>572</v>
      </c>
      <c r="AA27" s="176" t="s">
        <v>573</v>
      </c>
    </row>
    <row r="28" spans="1:27" ht="20.149999999999999" customHeight="1" x14ac:dyDescent="0.35">
      <c r="A28" s="187"/>
      <c r="B28" s="179" t="str">
        <f>IF(IFERROR(VLOOKUP("A"&amp;$F$1*1&amp;"B"&amp;ROW(A28)-25,'Level 4 Categories'!$A:$J,10,FALSE),"")=0,"Level 4 detail not available",IFERROR(VLOOKUP("A"&amp;$F$1*1&amp;"B"&amp;ROW(A28)-25,'Level 4 Categories'!$A:$J,10,FALSE),""))</f>
        <v>Multimedia projectors</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Video and combination video and audio presentation equipment and hardware and controllers</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Video conference cameras</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t="s">
        <v>820</v>
      </c>
      <c r="R32" s="188" t="s">
        <v>813</v>
      </c>
      <c r="S32" s="176" t="s">
        <v>821</v>
      </c>
      <c r="U32" s="176"/>
      <c r="V32" s="188"/>
      <c r="W32" s="176"/>
      <c r="Y32" s="176"/>
      <c r="Z32" s="188"/>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t="s">
        <v>825</v>
      </c>
      <c r="R37" s="188" t="s">
        <v>826</v>
      </c>
      <c r="S37" s="176" t="s">
        <v>827</v>
      </c>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kl0qBKanRQfTVHV+Xjn0fGPy6CcjJWzxAonWCk/rfUW3Qxxbt+VEiDf/B0Ql4AeGtkbvAtHWzQdgmYEs4KYY/g==" saltValue="ajkyyF7b9GiQj7t5gWu/Lg==" spinCount="100000" sheet="1" objects="1" scenarios="1" formatRows="0"/>
  <mergeCells count="137">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5:C11"/>
    <mergeCell ref="E5:G11"/>
    <mergeCell ref="I5:O11"/>
    <mergeCell ref="Q5:S11"/>
    <mergeCell ref="U14:W14"/>
    <mergeCell ref="O18:O25"/>
    <mergeCell ref="U5:W11"/>
    <mergeCell ref="A12:C12"/>
    <mergeCell ref="A14:C14"/>
    <mergeCell ref="E14:G14"/>
    <mergeCell ref="I14:M14"/>
    <mergeCell ref="N14:O14"/>
    <mergeCell ref="Q14:S14"/>
    <mergeCell ref="U22:U26"/>
    <mergeCell ref="V22:V26"/>
    <mergeCell ref="W22:W26"/>
    <mergeCell ref="AA22:AA26"/>
    <mergeCell ref="B23:C23"/>
    <mergeCell ref="B33:C33"/>
    <mergeCell ref="B34:C34"/>
    <mergeCell ref="B35:C35"/>
    <mergeCell ref="B16:C16"/>
    <mergeCell ref="B17:C17"/>
    <mergeCell ref="Q17:Q21"/>
    <mergeCell ref="R17:R21"/>
    <mergeCell ref="S17:S21"/>
    <mergeCell ref="U17:U21"/>
    <mergeCell ref="R22:R26"/>
    <mergeCell ref="S22:S26"/>
    <mergeCell ref="B24:C24"/>
    <mergeCell ref="B25:C25"/>
    <mergeCell ref="B26:C26"/>
    <mergeCell ref="Y22:Y26"/>
    <mergeCell ref="Q32:Q36"/>
    <mergeCell ref="R32:R36"/>
    <mergeCell ref="S27:S31"/>
    <mergeCell ref="U27:U31"/>
    <mergeCell ref="V27:V31"/>
    <mergeCell ref="W27:W31"/>
    <mergeCell ref="Y27:Y31"/>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7:AA31"/>
    <mergeCell ref="B28:C28"/>
    <mergeCell ref="B29:C29"/>
    <mergeCell ref="B30:C30"/>
    <mergeCell ref="B31:C31"/>
    <mergeCell ref="B32:C32"/>
    <mergeCell ref="Z27:Z31"/>
    <mergeCell ref="V32:V36"/>
    <mergeCell ref="W32:W36"/>
    <mergeCell ref="Y32:Y36"/>
    <mergeCell ref="Z32:Z36"/>
    <mergeCell ref="AA32:AA36"/>
    <mergeCell ref="B36:C36"/>
    <mergeCell ref="S32:S36"/>
    <mergeCell ref="B27:C27"/>
    <mergeCell ref="Q27:Q31"/>
    <mergeCell ref="R27:R31"/>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 ref="A26:A51"/>
    <mergeCell ref="U32:U36"/>
    <mergeCell ref="W42:W46"/>
    <mergeCell ref="Y42:Y46"/>
    <mergeCell ref="Z42:Z46"/>
    <mergeCell ref="AA42:AA46"/>
    <mergeCell ref="B43:C43"/>
  </mergeCells>
  <conditionalFormatting sqref="A12:C12">
    <cfRule type="containsText" dxfId="493" priority="8" operator="containsText" text="⊟">
      <formula>NOT(ISERROR(SEARCH("⊟",A12)))</formula>
    </cfRule>
    <cfRule type="containsText" dxfId="492" priority="9" operator="containsText" text="⊞">
      <formula>NOT(ISERROR(SEARCH("⊞",A12)))</formula>
    </cfRule>
  </conditionalFormatting>
  <conditionalFormatting sqref="F2 G3">
    <cfRule type="cellIs" dxfId="491" priority="3" operator="equal">
      <formula>"Minor"</formula>
    </cfRule>
    <cfRule type="cellIs" dxfId="490" priority="4" operator="equal">
      <formula>"Low"</formula>
    </cfRule>
    <cfRule type="cellIs" dxfId="489" priority="5" operator="equal">
      <formula>"Moderate"</formula>
    </cfRule>
    <cfRule type="cellIs" dxfId="488" priority="6" operator="greaterThanOrEqual">
      <formula>"High"</formula>
    </cfRule>
  </conditionalFormatting>
  <conditionalFormatting sqref="F15">
    <cfRule type="expression" dxfId="487" priority="1">
      <formula>#REF!&lt;&gt;""</formula>
    </cfRule>
  </conditionalFormatting>
  <conditionalFormatting sqref="F16:F18">
    <cfRule type="expression" dxfId="486" priority="7">
      <formula>#REF!&lt;&gt;""</formula>
    </cfRule>
  </conditionalFormatting>
  <conditionalFormatting sqref="L17:M52">
    <cfRule type="cellIs" dxfId="485"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A43AA2B7-8D9D-45E7-ABB2-8FC5A158ACE8}">
      <formula1>OR(D16=0,D16=1)</formula1>
    </dataValidation>
    <dataValidation type="custom" allowBlank="1" showInputMessage="1" showErrorMessage="1" errorTitle="Enter 0 or 3" error="Enter 0 or 3" promptTitle="Enter 0 or 3" prompt="0 = no risk identified_x000a_3 = risk identified on the HRPL list" sqref="D19" xr:uid="{11CCAEF8-07EF-45B7-BF18-323CCFE44F02}">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81E68A80-A3FE-491F-9870-48A2F5C6935E}">
      <formula1>OR(F15=0,F15=3)</formula1>
    </dataValidation>
  </dataValidations>
  <hyperlinks>
    <hyperlink ref="K15" r:id="rId1" display="HRPL: Data as of Sepetmeber 28, 2022 (Link)" xr:uid="{EEA61F70-542F-41FC-A86D-EA33B0F6DB44}"/>
    <hyperlink ref="K15:M15" r:id="rId2" display="US Dept of Labour TVPRA List 2022 (Link)" xr:uid="{CF687264-2A81-461C-8D60-2F6B9308AE95}"/>
    <hyperlink ref="O15" r:id="rId3" xr:uid="{EC59949B-D2F6-4053-B7D6-F618D2D3A8FD}"/>
    <hyperlink ref="N15" r:id="rId4" xr:uid="{50362648-8212-4229-83D4-6B031D1AA7D7}"/>
    <hyperlink ref="R37" r:id="rId5" xr:uid="{0EAC08BB-403F-45E2-8C85-8DCA131F39A6}"/>
    <hyperlink ref="R32" r:id="rId6" xr:uid="{67E8B3FF-D243-492D-83B2-8134DE77BA14}"/>
    <hyperlink ref="V27" r:id="rId7" xr:uid="{1C7D24C2-7C63-4E95-9E17-D8C50DBDED23}"/>
    <hyperlink ref="Z17" r:id="rId8" xr:uid="{AD19206E-FAEB-406B-A64E-67CDE4D9EAD3}"/>
    <hyperlink ref="Z22" r:id="rId9" xr:uid="{8DD90625-CDE5-45DE-9548-050F6921C867}"/>
    <hyperlink ref="Z27" r:id="rId10" xr:uid="{E621C517-C5B7-49FE-AB56-605830BB5E2C}"/>
    <hyperlink ref="E17" location="'Supply Chain Model'!A1" display="Supply Chain Model" xr:uid="{A980F80F-3C8F-49B7-A6AF-FB0954412EBF}"/>
    <hyperlink ref="E15" location="'Authoritative Determinations'!A1" display="Product (Authoritative Determinations)" xr:uid="{55EB2414-553A-460F-875C-E5A0B2E13D64}"/>
    <hyperlink ref="E16" location="'Vulnerable populations'!A1" display="Vulnerable population" xr:uid="{814DE42B-9FCE-4684-85F1-9FE4C0B9A6E4}"/>
    <hyperlink ref="E18" location="'Regulatory context'!A1" display="Regulatory context" xr:uid="{41B0B953-B64E-469F-9C06-F4182544AFC4}"/>
    <hyperlink ref="R17" r:id="rId11" xr:uid="{4DB30A67-88F0-46CB-AA0A-C8894B6382FF}"/>
    <hyperlink ref="R22" r:id="rId12" xr:uid="{3767C857-79DF-48B8-8139-03D8FC6FEFE1}"/>
    <hyperlink ref="R27" r:id="rId13" xr:uid="{E6CA4571-7DD2-4895-916C-5E171B80DF47}"/>
    <hyperlink ref="V17" r:id="rId14" xr:uid="{8754DF7A-1354-412F-A0C7-A704780EB55C}"/>
    <hyperlink ref="V22" r:id="rId15" xr:uid="{47F26758-ABCC-4C58-9C1E-6C644F453BA6}"/>
  </hyperlinks>
  <pageMargins left="0.23622047244094491" right="0.23622047244094491" top="1.1811023622047245" bottom="0.19685039370078741" header="0.31496062992125984" footer="0.31496062992125984"/>
  <pageSetup paperSize="9" scale="42" fitToHeight="3" orientation="landscape" r:id="rId16"/>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7"/>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4F99A-7C2F-4575-ACEA-9858535FA9E6}">
  <sheetPr codeName="Sheet82">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862</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ICT</v>
      </c>
      <c r="C15" s="197"/>
      <c r="D15" s="46"/>
      <c r="E15" s="36" t="s">
        <v>20</v>
      </c>
      <c r="F15" s="37">
        <v>3</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End user computing and Peripherals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Printers</v>
      </c>
      <c r="C17" s="192"/>
      <c r="E17" s="36" t="s">
        <v>22</v>
      </c>
      <c r="F17" s="37">
        <v>1</v>
      </c>
      <c r="G17" s="9" t="str">
        <f>HYPERLINK("#U14", "Sources &gt;&gt;")</f>
        <v>Sources &gt;&gt;</v>
      </c>
      <c r="I17" s="35" t="s">
        <v>538</v>
      </c>
      <c r="J17" s="41" t="str">
        <f>IFERROR(VLOOKUP(I17,'ISO3166-1'!A:C,3,FALSE),"")</f>
        <v>Australia</v>
      </c>
      <c r="K17" s="78"/>
      <c r="L17" s="35"/>
      <c r="M17" s="79"/>
      <c r="N17" s="39"/>
      <c r="O17" s="96"/>
      <c r="Q17" s="176" t="s">
        <v>797</v>
      </c>
      <c r="R17" s="188" t="s">
        <v>798</v>
      </c>
      <c r="S17" s="176" t="s">
        <v>799</v>
      </c>
      <c r="U17" s="176" t="s">
        <v>848</v>
      </c>
      <c r="V17" s="188" t="s">
        <v>849</v>
      </c>
      <c r="W17" s="176" t="s">
        <v>850</v>
      </c>
      <c r="Y17" s="176" t="s">
        <v>803</v>
      </c>
      <c r="Z17" s="188" t="s">
        <v>804</v>
      </c>
      <c r="AA17" s="176" t="s">
        <v>805</v>
      </c>
    </row>
    <row r="18" spans="1:27" ht="20.149999999999999" customHeight="1" x14ac:dyDescent="0.35">
      <c r="A18" s="202" t="s">
        <v>542</v>
      </c>
      <c r="B18" s="202"/>
      <c r="C18" s="202"/>
      <c r="D18" s="48"/>
      <c r="E18" s="36" t="s">
        <v>521</v>
      </c>
      <c r="F18" s="37">
        <v>1</v>
      </c>
      <c r="G18" s="9" t="str">
        <f>HYPERLINK("#Y14", "Sources &gt;&gt;")</f>
        <v>Sources &gt;&gt;</v>
      </c>
      <c r="H18" s="48"/>
      <c r="I18" s="35" t="s">
        <v>563</v>
      </c>
      <c r="J18" s="41" t="str">
        <f>IFERROR(VLOOKUP(I18,'ISO3166-1'!A:C,3,FALSE),"")</f>
        <v>China</v>
      </c>
      <c r="K18" s="78"/>
      <c r="L18" s="35" t="s">
        <v>598</v>
      </c>
      <c r="M18" s="79" t="s">
        <v>598</v>
      </c>
      <c r="N18" s="39">
        <v>425733320.48299998</v>
      </c>
      <c r="O18" s="96">
        <v>751</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568</v>
      </c>
      <c r="J19" s="41" t="str">
        <f>IFERROR(VLOOKUP(I19,'ISO3166-1'!A:C,3,FALSE),"")</f>
        <v>Japan</v>
      </c>
      <c r="K19" s="78"/>
      <c r="L19" s="35"/>
      <c r="M19" s="79"/>
      <c r="N19" s="39">
        <v>146848458.19</v>
      </c>
      <c r="O19" s="96">
        <v>751</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620</v>
      </c>
      <c r="J20" s="41" t="str">
        <f>IFERROR(VLOOKUP(I20,'ISO3166-1'!A:C,3,FALSE),"")</f>
        <v>Viet Nam</v>
      </c>
      <c r="K20" s="78"/>
      <c r="L20" s="35"/>
      <c r="M20" s="79"/>
      <c r="N20" s="39">
        <v>138187561.26699999</v>
      </c>
      <c r="O20" s="96">
        <v>751</v>
      </c>
      <c r="Q20" s="177"/>
      <c r="R20" s="193"/>
      <c r="S20" s="177"/>
      <c r="U20" s="177"/>
      <c r="V20" s="177"/>
      <c r="W20" s="177"/>
      <c r="Y20" s="177"/>
      <c r="Z20" s="177"/>
      <c r="AA20" s="177"/>
    </row>
    <row r="21" spans="1:27" ht="20.149999999999999" customHeight="1" x14ac:dyDescent="0.35">
      <c r="A21" s="93"/>
      <c r="B21" s="9" t="str">
        <f t="shared" si="0"/>
        <v/>
      </c>
      <c r="C21" s="94"/>
      <c r="D21" s="49"/>
      <c r="E21" s="206" t="s">
        <v>852</v>
      </c>
      <c r="F21" s="206"/>
      <c r="G21" s="206"/>
      <c r="H21" s="49"/>
      <c r="I21" s="35" t="s">
        <v>627</v>
      </c>
      <c r="J21" s="41" t="str">
        <f>IFERROR(VLOOKUP(I21,'ISO3166-1'!A:C,3,FALSE),"")</f>
        <v>Thailand</v>
      </c>
      <c r="K21" s="78"/>
      <c r="L21" s="35"/>
      <c r="M21" s="79"/>
      <c r="N21" s="39">
        <v>96673632.884000003</v>
      </c>
      <c r="O21" s="96">
        <v>751</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565</v>
      </c>
      <c r="J22" s="41" t="str">
        <f>IFERROR(VLOOKUP(I22,'ISO3166-1'!A:C,3,FALSE),"")</f>
        <v>India</v>
      </c>
      <c r="K22" s="78"/>
      <c r="L22" s="35"/>
      <c r="M22" s="79"/>
      <c r="N22" s="39">
        <v>48384009.159999996</v>
      </c>
      <c r="O22" s="96">
        <v>751</v>
      </c>
      <c r="Q22" s="176" t="s">
        <v>587</v>
      </c>
      <c r="R22" s="188" t="s">
        <v>588</v>
      </c>
      <c r="S22" s="176" t="s">
        <v>808</v>
      </c>
      <c r="U22" s="176" t="s">
        <v>809</v>
      </c>
      <c r="V22" s="188" t="s">
        <v>810</v>
      </c>
      <c r="W22" s="176" t="s">
        <v>811</v>
      </c>
      <c r="Y22" s="176" t="s">
        <v>812</v>
      </c>
      <c r="Z22" s="188" t="s">
        <v>813</v>
      </c>
      <c r="AA22" s="176" t="s">
        <v>814</v>
      </c>
    </row>
    <row r="23" spans="1:27" ht="20.149999999999999" customHeight="1" x14ac:dyDescent="0.35">
      <c r="A23" s="70" t="s">
        <v>522</v>
      </c>
      <c r="B23" s="181" t="str">
        <f>IFERROR(VLOOKUP("A"&amp;$F$1*1&amp;"B1",'Level 4 Categories'!$A:$H,4,FALSE),"")</f>
        <v>ICT</v>
      </c>
      <c r="C23" s="182"/>
      <c r="E23" s="206"/>
      <c r="F23" s="206"/>
      <c r="G23" s="206"/>
      <c r="I23" s="35" t="s">
        <v>863</v>
      </c>
      <c r="J23" s="41" t="str">
        <f>IFERROR(VLOOKUP(I23,'ISO3166-1'!A:C,3,FALSE),"")</f>
        <v>Philippines (the)</v>
      </c>
      <c r="K23" s="78"/>
      <c r="L23" s="35"/>
      <c r="M23" s="79"/>
      <c r="N23" s="39">
        <v>39950483.75</v>
      </c>
      <c r="O23" s="96">
        <v>751</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End user computing and Peripherals</v>
      </c>
      <c r="C24" s="184"/>
      <c r="D24" s="48"/>
      <c r="E24" s="206"/>
      <c r="F24" s="206"/>
      <c r="G24" s="206"/>
      <c r="H24" s="48"/>
      <c r="I24" s="35" t="s">
        <v>623</v>
      </c>
      <c r="J24" s="41" t="str">
        <f>IFERROR(VLOOKUP(I24,'ISO3166-1'!A:C,3,FALSE),"")</f>
        <v>Malaysia</v>
      </c>
      <c r="K24" s="78"/>
      <c r="L24" s="35"/>
      <c r="M24" s="79" t="s">
        <v>598</v>
      </c>
      <c r="N24" s="39">
        <v>29576949.802000001</v>
      </c>
      <c r="O24" s="96">
        <v>751</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Printers, Scanners, Multifunction Equipment</v>
      </c>
      <c r="C25" s="186"/>
      <c r="D25" s="44"/>
      <c r="E25" s="206"/>
      <c r="F25" s="206"/>
      <c r="G25" s="206"/>
      <c r="H25" s="57"/>
      <c r="I25" s="35" t="s">
        <v>564</v>
      </c>
      <c r="J25" s="41" t="str">
        <f>IFERROR(VLOOKUP(I25,'ISO3166-1'!A:C,3,FALSE),"")</f>
        <v>United States of America (the)</v>
      </c>
      <c r="K25" s="78"/>
      <c r="L25" s="35"/>
      <c r="M25" s="79"/>
      <c r="N25" s="39">
        <v>23507470.026000001</v>
      </c>
      <c r="O25" s="96">
        <v>751</v>
      </c>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Computer printers</v>
      </c>
      <c r="C26" s="180"/>
      <c r="D26" s="44"/>
      <c r="E26" s="206"/>
      <c r="F26" s="206"/>
      <c r="G26" s="206"/>
      <c r="H26" s="57"/>
      <c r="I26" s="35" t="s">
        <v>621</v>
      </c>
      <c r="J26" s="41" t="str">
        <f>IFERROR(VLOOKUP(I26,'ISO3166-1'!A:C,3,FALSE),"")</f>
        <v>Indonesia</v>
      </c>
      <c r="K26" s="78"/>
      <c r="L26" s="35"/>
      <c r="M26" s="79"/>
      <c r="N26" s="39">
        <v>22348216.153999999</v>
      </c>
      <c r="O26" s="96">
        <v>751</v>
      </c>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Print as a service</v>
      </c>
      <c r="C27" s="180"/>
      <c r="D27" s="44"/>
      <c r="E27" s="206"/>
      <c r="F27" s="206"/>
      <c r="G27" s="206"/>
      <c r="H27" s="57"/>
      <c r="I27" s="35" t="s">
        <v>575</v>
      </c>
      <c r="J27" s="41" t="str">
        <f>IFERROR(VLOOKUP(I27,'ISO3166-1'!A:C,3,FALSE),"")</f>
        <v>Germany</v>
      </c>
      <c r="K27" s="78"/>
      <c r="L27" s="35"/>
      <c r="M27" s="79"/>
      <c r="N27" s="39">
        <v>21266082.072999999</v>
      </c>
      <c r="O27" s="96">
        <v>751</v>
      </c>
      <c r="Q27" s="176" t="s">
        <v>816</v>
      </c>
      <c r="R27" s="188" t="s">
        <v>817</v>
      </c>
      <c r="S27" s="176" t="s">
        <v>818</v>
      </c>
      <c r="U27" s="176" t="s">
        <v>864</v>
      </c>
      <c r="V27" s="188" t="s">
        <v>813</v>
      </c>
      <c r="W27" s="176" t="s">
        <v>819</v>
      </c>
      <c r="Y27" s="176" t="s">
        <v>571</v>
      </c>
      <c r="Z27" s="188" t="s">
        <v>572</v>
      </c>
      <c r="AA27" s="176" t="s">
        <v>573</v>
      </c>
    </row>
    <row r="28" spans="1:27" ht="20.149999999999999" customHeight="1" x14ac:dyDescent="0.35">
      <c r="A28" s="187"/>
      <c r="B28" s="179" t="str">
        <f>IF(IFERROR(VLOOKUP("A"&amp;$F$1*1&amp;"B"&amp;ROW(A28)-25,'Level 4 Categories'!$A:$J,10,FALSE),"")=0,"Level 4 detail not available",IFERROR(VLOOKUP("A"&amp;$F$1*1&amp;"B"&amp;ROW(A28)-25,'Level 4 Categories'!$A:$J,10,FALSE),""))</f>
        <v>Inkjet printers</v>
      </c>
      <c r="C28" s="180"/>
      <c r="D28" s="44"/>
      <c r="E28" s="206"/>
      <c r="F28" s="206"/>
      <c r="G28" s="206"/>
      <c r="H28" s="57"/>
      <c r="I28" s="35" t="s">
        <v>615</v>
      </c>
      <c r="J28" s="41" t="str">
        <f>IFERROR(VLOOKUP(I28,'ISO3166-1'!A:C,3,FALSE),"")</f>
        <v>Pakistan</v>
      </c>
      <c r="K28" s="78"/>
      <c r="L28" s="35" t="s">
        <v>598</v>
      </c>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Laser printers</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Multi function printers</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Printer controller</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Scanners</v>
      </c>
      <c r="C32" s="180"/>
      <c r="D32" s="44"/>
      <c r="E32" s="206"/>
      <c r="F32" s="206"/>
      <c r="G32" s="206"/>
      <c r="H32" s="57"/>
      <c r="I32" s="35"/>
      <c r="J32" s="41" t="str">
        <f>IFERROR(VLOOKUP(I32,'ISO3166-1'!A:C,3,FALSE),"")</f>
        <v/>
      </c>
      <c r="K32" s="78"/>
      <c r="L32" s="35"/>
      <c r="M32" s="79"/>
      <c r="N32" s="42"/>
      <c r="O32" s="96"/>
      <c r="Q32" s="176" t="s">
        <v>865</v>
      </c>
      <c r="R32" s="188" t="s">
        <v>813</v>
      </c>
      <c r="S32" s="176" t="s">
        <v>821</v>
      </c>
      <c r="U32" s="176"/>
      <c r="V32" s="188"/>
      <c r="W32" s="176"/>
      <c r="Y32" s="176"/>
      <c r="Z32" s="188"/>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t="s">
        <v>866</v>
      </c>
      <c r="R37" s="188" t="s">
        <v>826</v>
      </c>
      <c r="S37" s="176" t="s">
        <v>827</v>
      </c>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t="s">
        <v>867</v>
      </c>
      <c r="R42" s="188" t="s">
        <v>868</v>
      </c>
      <c r="S42" s="234" t="s">
        <v>869</v>
      </c>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93"/>
      <c r="S43" s="235"/>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93"/>
      <c r="S44" s="235"/>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93"/>
      <c r="S45" s="235"/>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94"/>
      <c r="S46" s="236"/>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qkexJAV1vOIKxCtgdeZYZWVJt8TPNB1WtaRQCFAOCGRmMFOQzCDi1Fc2YI1jarSLLgBK7q/FRpE3Vwf2uCBXvQ==" saltValue="TW4rbiYgRde1YassDHecJ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484" priority="8" operator="containsText" text="⊟">
      <formula>NOT(ISERROR(SEARCH("⊟",A12)))</formula>
    </cfRule>
    <cfRule type="containsText" dxfId="483" priority="9" operator="containsText" text="⊞">
      <formula>NOT(ISERROR(SEARCH("⊞",A12)))</formula>
    </cfRule>
  </conditionalFormatting>
  <conditionalFormatting sqref="F2 G3">
    <cfRule type="cellIs" dxfId="482" priority="3" operator="equal">
      <formula>"Minor"</formula>
    </cfRule>
    <cfRule type="cellIs" dxfId="481" priority="4" operator="equal">
      <formula>"Low"</formula>
    </cfRule>
    <cfRule type="cellIs" dxfId="480" priority="5" operator="equal">
      <formula>"Moderate"</formula>
    </cfRule>
    <cfRule type="cellIs" dxfId="479" priority="6" operator="greaterThanOrEqual">
      <formula>"High"</formula>
    </cfRule>
  </conditionalFormatting>
  <conditionalFormatting sqref="F15">
    <cfRule type="expression" dxfId="478" priority="1">
      <formula>#REF!&lt;&gt;""</formula>
    </cfRule>
  </conditionalFormatting>
  <conditionalFormatting sqref="F16:F18">
    <cfRule type="expression" dxfId="477" priority="7">
      <formula>#REF!&lt;&gt;""</formula>
    </cfRule>
  </conditionalFormatting>
  <conditionalFormatting sqref="L17:M52">
    <cfRule type="cellIs" dxfId="476"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B7126B33-267A-403B-BF2A-89E9A2575E04}">
      <formula1>OR(D16=0,D16=1)</formula1>
    </dataValidation>
    <dataValidation type="custom" allowBlank="1" showInputMessage="1" showErrorMessage="1" errorTitle="Enter 0 or 3" error="Enter 0 or 3" promptTitle="Enter 0 or 3" prompt="0 = no risk identified_x000a_3 = risk identified on the HRPL list" sqref="D19" xr:uid="{F0E05FAE-E3BC-4014-B804-6CE04367F787}">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59DBD2EE-7276-467B-9BFF-B54B7A022F3A}">
      <formula1>OR(F15=0,F15=3)</formula1>
    </dataValidation>
  </dataValidations>
  <hyperlinks>
    <hyperlink ref="K15" r:id="rId1" display="HRPL: Data as of Sepetmeber 28, 2022 (Link)" xr:uid="{BA842AD6-52A9-47DE-9A1D-A0969CCA98EB}"/>
    <hyperlink ref="K15:M15" r:id="rId2" display="US Dept of Labour TVPRA List 2022 (Link)" xr:uid="{6B38EF65-6695-4954-BF14-6B15FED43C2E}"/>
    <hyperlink ref="O15" r:id="rId3" xr:uid="{E8D491E3-27E7-4A42-A796-C2273890145C}"/>
    <hyperlink ref="N15" r:id="rId4" xr:uid="{B9D34BFF-27CB-4E26-BC02-F08AB5CAE438}"/>
    <hyperlink ref="R32" r:id="rId5" xr:uid="{268227A5-9794-4582-8A48-F6F916EBE150}"/>
    <hyperlink ref="R37" r:id="rId6" xr:uid="{46B4EDBF-756B-4D3A-A80F-9A77B9B489D8}"/>
    <hyperlink ref="V27" r:id="rId7" xr:uid="{53BFE75A-AE24-4EF4-AE48-DDFD845DB999}"/>
    <hyperlink ref="Z17" r:id="rId8" xr:uid="{2BD22BCB-E714-42BE-A4CA-5A58FA873D31}"/>
    <hyperlink ref="Z22" r:id="rId9" xr:uid="{09BC89A5-5A9D-4F22-833D-058AD5CBF47A}"/>
    <hyperlink ref="Z27" r:id="rId10" xr:uid="{28B89A71-658A-4398-83A2-1014FF8DB806}"/>
    <hyperlink ref="E17" location="'Supply Chain Model'!A1" display="Supply Chain Model" xr:uid="{BBE5CD66-8E94-43EE-955B-08B0EB3A94A5}"/>
    <hyperlink ref="E15" location="'Authoritative Determinations'!A1" display="Product (Authoritative Determinations)" xr:uid="{E1ED4BFA-EDB8-44C6-9CB2-A2C7E83D35B8}"/>
    <hyperlink ref="E16" location="'Vulnerable populations'!A1" display="Vulnerable population" xr:uid="{DDE66D08-A141-4E50-9F73-CEAD36FC2C08}"/>
    <hyperlink ref="E18" location="'Regulatory context'!A1" display="Regulatory context" xr:uid="{290BD841-A527-4BC5-8F70-8F682B8024A4}"/>
    <hyperlink ref="R17" r:id="rId11" xr:uid="{9729D1EF-944D-480C-B721-03794E3A8E68}"/>
    <hyperlink ref="R22" r:id="rId12" xr:uid="{6CC833C2-853F-471D-9F3B-3FD947AC535C}"/>
    <hyperlink ref="R27" r:id="rId13" xr:uid="{13CFD1A5-6C35-4D67-9D07-D90897F45BA9}"/>
    <hyperlink ref="R42" r:id="rId14" xr:uid="{C2C9F2AA-E744-4940-88AF-4D3928F5F750}"/>
    <hyperlink ref="V17" r:id="rId15" xr:uid="{79978DB5-B19D-4E1E-A76F-1FAAF77351E1}"/>
    <hyperlink ref="V22" r:id="rId16" xr:uid="{619524EA-2EBB-4985-9090-6F92F7329748}"/>
  </hyperlinks>
  <pageMargins left="0.23622047244094491" right="0.23622047244094491" top="1.1811023622047245" bottom="0.19685039370078741" header="0.31496062992125984" footer="0.31496062992125984"/>
  <pageSetup paperSize="9" scale="42" fitToHeight="3" orientation="landscape" r:id="rId17"/>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8"/>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60D97-0CB8-4CFF-8545-E7787EA87B57}">
  <sheetPr codeName="Sheet83">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870</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ICT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End user computing and Peripherals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End User Asset as a Service</v>
      </c>
      <c r="C17" s="192"/>
      <c r="E17" s="36" t="s">
        <v>22</v>
      </c>
      <c r="F17" s="37">
        <v>1</v>
      </c>
      <c r="G17" s="9" t="str">
        <f>HYPERLINK("#U14", "Sources &gt;&gt;")</f>
        <v>Sources &gt;&gt;</v>
      </c>
      <c r="I17" s="35" t="s">
        <v>538</v>
      </c>
      <c r="J17" s="41" t="str">
        <f>IFERROR(VLOOKUP(I17,'ISO3166-1'!A:C,3,FALSE),"")</f>
        <v>Australia</v>
      </c>
      <c r="K17" s="34"/>
      <c r="L17" s="35"/>
      <c r="M17" s="35"/>
      <c r="N17" s="39"/>
      <c r="O17" s="96"/>
      <c r="Q17" s="176" t="s">
        <v>797</v>
      </c>
      <c r="R17" s="188" t="s">
        <v>798</v>
      </c>
      <c r="S17" s="176" t="s">
        <v>799</v>
      </c>
      <c r="U17" s="176" t="s">
        <v>848</v>
      </c>
      <c r="V17" s="188" t="s">
        <v>849</v>
      </c>
      <c r="W17" s="176" t="s">
        <v>850</v>
      </c>
      <c r="Y17" s="176" t="s">
        <v>812</v>
      </c>
      <c r="Z17" s="188" t="s">
        <v>813</v>
      </c>
      <c r="AA17" s="176" t="s">
        <v>814</v>
      </c>
    </row>
    <row r="18" spans="1:27" ht="20.149999999999999" customHeight="1" x14ac:dyDescent="0.35">
      <c r="A18" s="202" t="s">
        <v>542</v>
      </c>
      <c r="B18" s="202"/>
      <c r="C18" s="202"/>
      <c r="D18" s="48"/>
      <c r="E18" s="36" t="s">
        <v>521</v>
      </c>
      <c r="F18" s="37">
        <v>1</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852</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587</v>
      </c>
      <c r="R22" s="188" t="s">
        <v>588</v>
      </c>
      <c r="S22" s="176" t="s">
        <v>808</v>
      </c>
      <c r="U22" s="176" t="s">
        <v>809</v>
      </c>
      <c r="V22" s="188" t="s">
        <v>810</v>
      </c>
      <c r="W22" s="176" t="s">
        <v>811</v>
      </c>
      <c r="Y22" s="176" t="s">
        <v>571</v>
      </c>
      <c r="Z22" s="188" t="s">
        <v>572</v>
      </c>
      <c r="AA22" s="176" t="s">
        <v>573</v>
      </c>
    </row>
    <row r="23" spans="1:27" ht="20.149999999999999" customHeight="1" x14ac:dyDescent="0.35">
      <c r="A23" s="70" t="s">
        <v>522</v>
      </c>
      <c r="B23" s="181" t="str">
        <f>IFERROR(VLOOKUP("A"&amp;$F$1*1&amp;"B1",'Level 4 Categories'!$A:$H,4,FALSE),"")</f>
        <v>ICT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End user computing and Peripherals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End User Asset as a Service</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Computer hardware rental</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Printer, scanner and multifunctional equipment maintenance</v>
      </c>
      <c r="C27" s="180"/>
      <c r="D27" s="44"/>
      <c r="E27" s="206"/>
      <c r="F27" s="206"/>
      <c r="G27" s="206"/>
      <c r="H27" s="57"/>
      <c r="I27" s="35"/>
      <c r="J27" s="41" t="str">
        <f>IFERROR(VLOOKUP(I27,'ISO3166-1'!A:C,3,FALSE),"")</f>
        <v/>
      </c>
      <c r="K27" s="78"/>
      <c r="L27" s="35"/>
      <c r="M27" s="79"/>
      <c r="N27" s="39"/>
      <c r="O27" s="96"/>
      <c r="Q27" s="176" t="s">
        <v>816</v>
      </c>
      <c r="R27" s="188" t="s">
        <v>817</v>
      </c>
      <c r="S27" s="176" t="s">
        <v>818</v>
      </c>
      <c r="U27" s="176" t="s">
        <v>812</v>
      </c>
      <c r="V27" s="188" t="s">
        <v>813</v>
      </c>
      <c r="W27" s="176" t="s">
        <v>819</v>
      </c>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PC or workstation or notebook maintenance</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Point of sale hardware maintenance and support service</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Point of sale hardware installation or implementation service</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Computer cabinet maintenance</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Business equipment as a service</v>
      </c>
      <c r="C32" s="180"/>
      <c r="D32" s="44"/>
      <c r="E32" s="206"/>
      <c r="F32" s="206"/>
      <c r="G32" s="206"/>
      <c r="H32" s="57"/>
      <c r="I32" s="35"/>
      <c r="J32" s="41" t="str">
        <f>IFERROR(VLOOKUP(I32,'ISO3166-1'!A:C,3,FALSE),"")</f>
        <v/>
      </c>
      <c r="K32" s="78"/>
      <c r="L32" s="35"/>
      <c r="M32" s="79"/>
      <c r="N32" s="42"/>
      <c r="O32" s="96"/>
      <c r="Q32" s="176" t="s">
        <v>820</v>
      </c>
      <c r="R32" s="188" t="s">
        <v>813</v>
      </c>
      <c r="S32" s="176" t="s">
        <v>821</v>
      </c>
      <c r="U32" s="176"/>
      <c r="V32" s="188"/>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Workstation as a service</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t="s">
        <v>825</v>
      </c>
      <c r="R37" s="188" t="s">
        <v>826</v>
      </c>
      <c r="S37" s="176" t="s">
        <v>827</v>
      </c>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xqytURXGJQFbC4vwy9FtVis49n7s6ZiM+PuKqNc5TDX2WSWPE/M1Sxk8o4e4WNq1WOG2WlKT4Iwmeved9yiX0w==" saltValue="Yy4kIaGI+EZRtaY8okFXY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475" priority="8" operator="containsText" text="⊟">
      <formula>NOT(ISERROR(SEARCH("⊟",A12)))</formula>
    </cfRule>
    <cfRule type="containsText" dxfId="474" priority="9" operator="containsText" text="⊞">
      <formula>NOT(ISERROR(SEARCH("⊞",A12)))</formula>
    </cfRule>
  </conditionalFormatting>
  <conditionalFormatting sqref="F2 G3">
    <cfRule type="cellIs" dxfId="473" priority="3" operator="equal">
      <formula>"Minor"</formula>
    </cfRule>
    <cfRule type="cellIs" dxfId="472" priority="4" operator="equal">
      <formula>"Low"</formula>
    </cfRule>
    <cfRule type="cellIs" dxfId="471" priority="5" operator="equal">
      <formula>"Moderate"</formula>
    </cfRule>
    <cfRule type="cellIs" dxfId="470" priority="6" operator="greaterThanOrEqual">
      <formula>"High"</formula>
    </cfRule>
  </conditionalFormatting>
  <conditionalFormatting sqref="F15">
    <cfRule type="expression" dxfId="469" priority="1">
      <formula>#REF!&lt;&gt;""</formula>
    </cfRule>
  </conditionalFormatting>
  <conditionalFormatting sqref="F16:F18">
    <cfRule type="expression" dxfId="468" priority="7">
      <formula>#REF!&lt;&gt;""</formula>
    </cfRule>
  </conditionalFormatting>
  <conditionalFormatting sqref="L17:M52">
    <cfRule type="cellIs" dxfId="467"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F33F94A7-988F-49B1-A0AF-DF36AE45D369}">
      <formula1>OR(D16=0,D16=1)</formula1>
    </dataValidation>
    <dataValidation type="custom" allowBlank="1" showInputMessage="1" showErrorMessage="1" errorTitle="Enter 0 or 3" error="Enter 0 or 3" promptTitle="Enter 0 or 3" prompt="0 = no risk identified_x000a_3 = risk identified on the HRPL list" sqref="D19" xr:uid="{E099BE1E-ED36-42AE-B7AA-462A18227706}">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73C6B71B-24F6-4A09-B7B0-ABDC8EBCE3AB}">
      <formula1>OR(F15=0,F15=3)</formula1>
    </dataValidation>
  </dataValidations>
  <hyperlinks>
    <hyperlink ref="K15" r:id="rId1" display="HRPL: Data as of Sepetmeber 28, 2022 (Link)" xr:uid="{62A6BCBA-AB6E-4160-A17D-B06EEC1F4438}"/>
    <hyperlink ref="K15:M15" r:id="rId2" display="US Dept of Labour TVPRA List 2022 (Link)" xr:uid="{598CC606-D0D1-4C48-B5C5-C3C8FDFE62FD}"/>
    <hyperlink ref="O15" r:id="rId3" xr:uid="{73E028E7-6F96-42BE-9C21-25EC94ECC1F6}"/>
    <hyperlink ref="N15" r:id="rId4" xr:uid="{0F117678-9342-49E4-A3C9-391C8C55A91E}"/>
    <hyperlink ref="R32" r:id="rId5" xr:uid="{54A53634-E35D-4C91-B477-B990CC322627}"/>
    <hyperlink ref="R37" r:id="rId6" xr:uid="{8D7EB93B-779F-4EC8-9F73-F2D02B3FF003}"/>
    <hyperlink ref="V27" r:id="rId7" xr:uid="{9480B9FE-5FE8-40E7-A066-B8A56089039D}"/>
    <hyperlink ref="Z22" r:id="rId8" xr:uid="{C7DAE22D-9755-43E3-B2EA-F5F3129ABF01}"/>
    <hyperlink ref="E17" location="'Supply Chain Model'!A1" display="Supply Chain Model" xr:uid="{C0F14B54-B676-4249-AFA4-282ED0933EA9}"/>
    <hyperlink ref="E15" location="'Authoritative Determinations'!A1" display="Product (Authoritative Determinations)" xr:uid="{A465A601-8786-479D-B567-2F8FD074770E}"/>
    <hyperlink ref="E16" location="'Vulnerable populations'!A1" display="Vulnerable population" xr:uid="{2B52B2B7-F368-450E-9287-EF0E9FF7BC0F}"/>
    <hyperlink ref="E18" location="'Regulatory context'!A1" display="Regulatory context" xr:uid="{1D8A8A75-6F0A-48FD-A5CE-BF92E15C07D6}"/>
    <hyperlink ref="R17" r:id="rId9" xr:uid="{1A2E03DE-321D-455A-AF1D-A6228CE9EC5D}"/>
    <hyperlink ref="R22" r:id="rId10" xr:uid="{CF116D12-5AD2-4F90-AA3A-6BAEC9D6CB37}"/>
    <hyperlink ref="R27" r:id="rId11" xr:uid="{B337288C-1259-492D-BF8F-44C1455943D8}"/>
    <hyperlink ref="V17" r:id="rId12" xr:uid="{17542AAF-606A-469E-BF61-7E92E3EFB4D9}"/>
    <hyperlink ref="V22" r:id="rId13" xr:uid="{FB2D898F-2965-48F7-9B12-A67A768B63A4}"/>
    <hyperlink ref="Z17" r:id="rId14" xr:uid="{594C5275-8437-46A7-B479-FEAACD4B9790}"/>
  </hyperlinks>
  <pageMargins left="0.23622047244094491" right="0.23622047244094491" top="1.1811023622047245" bottom="0.19685039370078741" header="0.31496062992125984" footer="0.31496062992125984"/>
  <pageSetup paperSize="9" scale="42" fitToHeight="3" orientation="landscape" r:id="rId1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7BA1A-FA70-4A53-89CD-17356008A509}">
  <sheetPr codeName="Sheet3">
    <tabColor theme="4"/>
    <pageSetUpPr fitToPage="1"/>
  </sheetPr>
  <dimension ref="A1:AT389"/>
  <sheetViews>
    <sheetView showGridLines="0" zoomScale="70" zoomScaleNormal="70" workbookViewId="0">
      <pane ySplit="3" topLeftCell="A4" activePane="bottomLeft" state="frozen"/>
      <selection pane="bottomLeft" sqref="A1:J1"/>
    </sheetView>
  </sheetViews>
  <sheetFormatPr defaultRowHeight="14.5" x14ac:dyDescent="0.35"/>
  <cols>
    <col min="1" max="1" width="22.453125" style="12" bestFit="1" customWidth="1"/>
    <col min="2" max="4" width="35.54296875" customWidth="1"/>
    <col min="5" max="5" width="27.54296875" customWidth="1"/>
    <col min="6" max="6" width="32.453125" customWidth="1"/>
    <col min="7" max="8" width="23.54296875" customWidth="1"/>
    <col min="9" max="9" width="23.54296875" style="12" customWidth="1"/>
    <col min="10" max="10" width="23.54296875" style="13" customWidth="1"/>
    <col min="11" max="11" width="2.81640625" customWidth="1"/>
    <col min="12" max="15" width="8.81640625" customWidth="1"/>
  </cols>
  <sheetData>
    <row r="1" spans="1:46" s="26" customFormat="1" ht="21" customHeight="1" x14ac:dyDescent="0.35">
      <c r="A1" s="136" t="s">
        <v>0</v>
      </c>
      <c r="B1" s="136"/>
      <c r="C1" s="136"/>
      <c r="D1" s="136"/>
      <c r="E1" s="136"/>
      <c r="F1" s="136"/>
      <c r="G1" s="136"/>
      <c r="H1" s="136"/>
      <c r="I1" s="136"/>
      <c r="J1" s="136"/>
      <c r="K1" s="31"/>
      <c r="L1" s="124" t="str">
        <f>IF('Navigation Guides'!B15="","",'Navigation Guides'!B15)</f>
        <v>This document is uncontrolled once downloaded. Any file not downloaded directly from the OASC website may not be current.</v>
      </c>
      <c r="M1" s="125"/>
      <c r="N1" s="125"/>
      <c r="O1" s="126"/>
      <c r="R1" s="31"/>
      <c r="W1"/>
      <c r="AM1"/>
      <c r="AN1"/>
      <c r="AO1"/>
      <c r="AP1"/>
      <c r="AQ1"/>
      <c r="AR1"/>
      <c r="AS1"/>
      <c r="AT1"/>
    </row>
    <row r="2" spans="1:46" ht="30" customHeight="1" x14ac:dyDescent="0.35">
      <c r="A2" s="134" t="s">
        <v>13</v>
      </c>
      <c r="B2" s="137" t="s">
        <v>14</v>
      </c>
      <c r="C2" s="143" t="s">
        <v>15</v>
      </c>
      <c r="D2" s="145" t="s">
        <v>16</v>
      </c>
      <c r="E2" s="139" t="s">
        <v>17</v>
      </c>
      <c r="F2" s="141" t="s">
        <v>18</v>
      </c>
      <c r="G2" s="142" t="s">
        <v>19</v>
      </c>
      <c r="H2" s="142"/>
      <c r="I2" s="142"/>
      <c r="J2" s="142"/>
      <c r="L2" s="127"/>
      <c r="M2" s="128"/>
      <c r="N2" s="128"/>
      <c r="O2" s="129"/>
    </row>
    <row r="3" spans="1:46" ht="30" customHeight="1" thickBot="1" x14ac:dyDescent="0.4">
      <c r="A3" s="135"/>
      <c r="B3" s="138"/>
      <c r="C3" s="144"/>
      <c r="D3" s="146"/>
      <c r="E3" s="140"/>
      <c r="F3" s="141"/>
      <c r="G3" s="9" t="s">
        <v>20</v>
      </c>
      <c r="H3" s="9" t="s">
        <v>21</v>
      </c>
      <c r="I3" s="9" t="s">
        <v>22</v>
      </c>
      <c r="J3" s="9" t="s">
        <v>23</v>
      </c>
      <c r="L3" s="130"/>
      <c r="M3" s="131"/>
      <c r="N3" s="131"/>
      <c r="O3" s="132"/>
    </row>
    <row r="4" spans="1:46" s="3" customFormat="1" ht="30" customHeight="1" thickBot="1" x14ac:dyDescent="0.4">
      <c r="A4" s="56" t="str">
        <f>HYPERLINK("#'41'!A1", "Link to 41")</f>
        <v>Link to 41</v>
      </c>
      <c r="B4" s="29" t="s">
        <v>24</v>
      </c>
      <c r="C4" s="27" t="s">
        <v>25</v>
      </c>
      <c r="D4" s="30" t="s">
        <v>26</v>
      </c>
      <c r="E4" s="106"/>
      <c r="F4" s="74" t="str">
        <f t="shared" ref="F4:F67" ca="1" si="0">IF(SUM(G4:J4)=0,"Minor",IF(SUM(G4:J4)=1,"Low",IF(SUM(G4:J4)=2,"Moderate","High")))</f>
        <v>Minor</v>
      </c>
      <c r="G4" s="5">
        <f ca="1">VLOOKUP(G$3,INDIRECT("'"&amp;RIGHT(A4,2)&amp;"'!e15:f18"),2,FALSE)</f>
        <v>0</v>
      </c>
      <c r="H4" s="5">
        <f ca="1">VLOOKUP(H$3,INDIRECT("'"&amp;RIGHT(A4,2)&amp;"'!e15:f18"),2,FALSE)</f>
        <v>0</v>
      </c>
      <c r="I4" s="5">
        <f ca="1">VLOOKUP(I$3,INDIRECT("'"&amp;RIGHT(A4,2)&amp;"'!e15:f18"),2,FALSE)</f>
        <v>0</v>
      </c>
      <c r="J4" s="5">
        <f ca="1">VLOOKUP(J$3,INDIRECT("'"&amp;RIGHT(A4,2)&amp;"'!e15:f18"),2,FALSE)</f>
        <v>0</v>
      </c>
    </row>
    <row r="5" spans="1:46" s="3" customFormat="1" ht="30" customHeight="1" thickBot="1" x14ac:dyDescent="0.4">
      <c r="A5" s="56" t="str">
        <f>HYPERLINK("#'42'!A1", "Link to 42")</f>
        <v>Link to 42</v>
      </c>
      <c r="B5" s="29" t="s">
        <v>24</v>
      </c>
      <c r="C5" s="27" t="s">
        <v>25</v>
      </c>
      <c r="D5" s="30" t="s">
        <v>27</v>
      </c>
      <c r="E5" s="106"/>
      <c r="F5" s="74" t="str">
        <f t="shared" ca="1" si="0"/>
        <v>Minor</v>
      </c>
      <c r="G5" s="5">
        <f ca="1">VLOOKUP(G$3,INDIRECT("'"&amp;RIGHT(A5,2)&amp;"'!e15:f18"),2,FALSE)</f>
        <v>0</v>
      </c>
      <c r="H5" s="5">
        <f ca="1">VLOOKUP(H$3,INDIRECT("'"&amp;RIGHT(A5,2)&amp;"'!e15:f18"),2,FALSE)</f>
        <v>0</v>
      </c>
      <c r="I5" s="5">
        <f ca="1">VLOOKUP(I$3,INDIRECT("'"&amp;RIGHT(A5,2)&amp;"'!e15:f18"),2,FALSE)</f>
        <v>0</v>
      </c>
      <c r="J5" s="5">
        <f ca="1">VLOOKUP(J$3,INDIRECT("'"&amp;RIGHT(A5,2)&amp;"'!e15:f18"),2,FALSE)</f>
        <v>0</v>
      </c>
    </row>
    <row r="6" spans="1:46" s="3" customFormat="1" ht="30" customHeight="1" thickBot="1" x14ac:dyDescent="0.4">
      <c r="A6" s="97" t="s">
        <v>28</v>
      </c>
      <c r="B6" s="29" t="s">
        <v>24</v>
      </c>
      <c r="C6" s="27" t="s">
        <v>29</v>
      </c>
      <c r="D6" s="30" t="s">
        <v>30</v>
      </c>
      <c r="E6" s="106"/>
      <c r="F6" s="74" t="str">
        <f t="shared" si="0"/>
        <v>Minor</v>
      </c>
      <c r="G6" s="5">
        <v>0</v>
      </c>
      <c r="H6" s="5">
        <v>0</v>
      </c>
      <c r="I6" s="5">
        <v>0</v>
      </c>
      <c r="J6" s="5">
        <v>0</v>
      </c>
    </row>
    <row r="7" spans="1:46" s="3" customFormat="1" ht="30" customHeight="1" thickBot="1" x14ac:dyDescent="0.4">
      <c r="A7" s="97" t="s">
        <v>28</v>
      </c>
      <c r="B7" s="29" t="s">
        <v>24</v>
      </c>
      <c r="C7" s="27" t="s">
        <v>29</v>
      </c>
      <c r="D7" s="30" t="s">
        <v>31</v>
      </c>
      <c r="E7" s="106"/>
      <c r="F7" s="74" t="str">
        <f t="shared" si="0"/>
        <v>Minor</v>
      </c>
      <c r="G7" s="5">
        <v>0</v>
      </c>
      <c r="H7" s="5">
        <v>0</v>
      </c>
      <c r="I7" s="5">
        <v>0</v>
      </c>
      <c r="J7" s="5">
        <v>0</v>
      </c>
    </row>
    <row r="8" spans="1:46" s="3" customFormat="1" ht="30" customHeight="1" thickBot="1" x14ac:dyDescent="0.4">
      <c r="A8" s="97" t="s">
        <v>28</v>
      </c>
      <c r="B8" s="29" t="s">
        <v>24</v>
      </c>
      <c r="C8" s="27" t="s">
        <v>29</v>
      </c>
      <c r="D8" s="30" t="s">
        <v>32</v>
      </c>
      <c r="E8" s="106"/>
      <c r="F8" s="74" t="str">
        <f t="shared" si="0"/>
        <v>Minor</v>
      </c>
      <c r="G8" s="5">
        <v>0</v>
      </c>
      <c r="H8" s="5">
        <v>0</v>
      </c>
      <c r="I8" s="5">
        <v>0</v>
      </c>
      <c r="J8" s="5">
        <v>0</v>
      </c>
    </row>
    <row r="9" spans="1:46" s="3" customFormat="1" ht="30" customHeight="1" thickBot="1" x14ac:dyDescent="0.4">
      <c r="A9" s="56" t="str">
        <f>HYPERLINK("#'43'!A1", "Link to 43")</f>
        <v>Link to 43</v>
      </c>
      <c r="B9" s="29" t="s">
        <v>24</v>
      </c>
      <c r="C9" s="27" t="s">
        <v>29</v>
      </c>
      <c r="D9" s="30" t="s">
        <v>33</v>
      </c>
      <c r="E9" s="106"/>
      <c r="F9" s="74" t="str">
        <f t="shared" ca="1" si="0"/>
        <v>Low</v>
      </c>
      <c r="G9" s="5">
        <f ca="1">VLOOKUP(G$3,INDIRECT("'"&amp;RIGHT(A9,2)&amp;"'!e15:f18"),2,FALSE)</f>
        <v>0</v>
      </c>
      <c r="H9" s="5">
        <f ca="1">VLOOKUP(H$3,INDIRECT("'"&amp;RIGHT(A9,2)&amp;"'!e15:f18"),2,FALSE)</f>
        <v>1</v>
      </c>
      <c r="I9" s="5">
        <f ca="1">VLOOKUP(I$3,INDIRECT("'"&amp;RIGHT(A9,2)&amp;"'!e15:f18"),2,FALSE)</f>
        <v>0</v>
      </c>
      <c r="J9" s="5">
        <f ca="1">VLOOKUP(J$3,INDIRECT("'"&amp;RIGHT(A9,2)&amp;"'!e15:f18"),2,FALSE)</f>
        <v>0</v>
      </c>
    </row>
    <row r="10" spans="1:46" s="3" customFormat="1" ht="30" customHeight="1" thickBot="1" x14ac:dyDescent="0.4">
      <c r="A10" s="56" t="str">
        <f>HYPERLINK("#'44'!A1", "Link to 44")</f>
        <v>Link to 44</v>
      </c>
      <c r="B10" s="29" t="s">
        <v>24</v>
      </c>
      <c r="C10" s="27" t="s">
        <v>29</v>
      </c>
      <c r="D10" s="30" t="s">
        <v>34</v>
      </c>
      <c r="E10" s="106"/>
      <c r="F10" s="74" t="str">
        <f t="shared" ca="1" si="0"/>
        <v>Low</v>
      </c>
      <c r="G10" s="5">
        <f ca="1">VLOOKUP(G$3,INDIRECT("'"&amp;RIGHT(A10,2)&amp;"'!e15:f18"),2,FALSE)</f>
        <v>0</v>
      </c>
      <c r="H10" s="5">
        <f ca="1">VLOOKUP(H$3,INDIRECT("'"&amp;RIGHT(A10,2)&amp;"'!e15:f18"),2,FALSE)</f>
        <v>1</v>
      </c>
      <c r="I10" s="5">
        <f ca="1">VLOOKUP(I$3,INDIRECT("'"&amp;RIGHT(A10,2)&amp;"'!e15:f18"),2,FALSE)</f>
        <v>0</v>
      </c>
      <c r="J10" s="5">
        <f ca="1">VLOOKUP(J$3,INDIRECT("'"&amp;RIGHT(A10,2)&amp;"'!e15:f18"),2,FALSE)</f>
        <v>0</v>
      </c>
    </row>
    <row r="11" spans="1:46" s="3" customFormat="1" ht="30" customHeight="1" thickBot="1" x14ac:dyDescent="0.4">
      <c r="A11" s="97" t="s">
        <v>28</v>
      </c>
      <c r="B11" s="29" t="s">
        <v>24</v>
      </c>
      <c r="C11" s="27" t="s">
        <v>35</v>
      </c>
      <c r="D11" s="30" t="s">
        <v>35</v>
      </c>
      <c r="E11" s="106"/>
      <c r="F11" s="74" t="str">
        <f t="shared" si="0"/>
        <v>Minor</v>
      </c>
      <c r="G11" s="5">
        <v>0</v>
      </c>
      <c r="H11" s="5">
        <v>0</v>
      </c>
      <c r="I11" s="5">
        <v>0</v>
      </c>
      <c r="J11" s="5">
        <v>0</v>
      </c>
    </row>
    <row r="12" spans="1:46" s="3" customFormat="1" ht="30" customHeight="1" thickBot="1" x14ac:dyDescent="0.4">
      <c r="A12" s="97" t="s">
        <v>28</v>
      </c>
      <c r="B12" s="29" t="s">
        <v>24</v>
      </c>
      <c r="C12" s="27" t="s">
        <v>35</v>
      </c>
      <c r="D12" s="30" t="s">
        <v>36</v>
      </c>
      <c r="E12" s="106"/>
      <c r="F12" s="74" t="str">
        <f t="shared" si="0"/>
        <v>Minor</v>
      </c>
      <c r="G12" s="5">
        <v>0</v>
      </c>
      <c r="H12" s="5">
        <v>0</v>
      </c>
      <c r="I12" s="5">
        <v>0</v>
      </c>
      <c r="J12" s="5">
        <v>0</v>
      </c>
    </row>
    <row r="13" spans="1:46" s="3" customFormat="1" ht="30" customHeight="1" thickBot="1" x14ac:dyDescent="0.4">
      <c r="A13" s="97" t="s">
        <v>28</v>
      </c>
      <c r="B13" s="29" t="s">
        <v>24</v>
      </c>
      <c r="C13" s="27" t="s">
        <v>37</v>
      </c>
      <c r="D13" s="30" t="s">
        <v>37</v>
      </c>
      <c r="E13" s="106"/>
      <c r="F13" s="74" t="str">
        <f t="shared" si="0"/>
        <v>Minor</v>
      </c>
      <c r="G13" s="5">
        <v>0</v>
      </c>
      <c r="H13" s="5">
        <v>0</v>
      </c>
      <c r="I13" s="5">
        <v>0</v>
      </c>
      <c r="J13" s="5">
        <v>0</v>
      </c>
    </row>
    <row r="14" spans="1:46" s="3" customFormat="1" ht="30" customHeight="1" thickBot="1" x14ac:dyDescent="0.4">
      <c r="A14" s="97" t="s">
        <v>28</v>
      </c>
      <c r="B14" s="29" t="s">
        <v>24</v>
      </c>
      <c r="C14" s="27" t="s">
        <v>38</v>
      </c>
      <c r="D14" s="30" t="s">
        <v>39</v>
      </c>
      <c r="E14" s="106"/>
      <c r="F14" s="74" t="str">
        <f t="shared" si="0"/>
        <v>Minor</v>
      </c>
      <c r="G14" s="5">
        <v>0</v>
      </c>
      <c r="H14" s="5">
        <v>0</v>
      </c>
      <c r="I14" s="5">
        <v>0</v>
      </c>
      <c r="J14" s="5">
        <v>0</v>
      </c>
    </row>
    <row r="15" spans="1:46" s="3" customFormat="1" ht="30" customHeight="1" thickBot="1" x14ac:dyDescent="0.4">
      <c r="A15" s="97" t="s">
        <v>28</v>
      </c>
      <c r="B15" s="29" t="s">
        <v>24</v>
      </c>
      <c r="C15" s="27" t="s">
        <v>38</v>
      </c>
      <c r="D15" s="30" t="s">
        <v>40</v>
      </c>
      <c r="E15" s="106"/>
      <c r="F15" s="74" t="str">
        <f t="shared" si="0"/>
        <v>Minor</v>
      </c>
      <c r="G15" s="5">
        <v>0</v>
      </c>
      <c r="H15" s="5">
        <v>0</v>
      </c>
      <c r="I15" s="5">
        <v>0</v>
      </c>
      <c r="J15" s="5">
        <v>0</v>
      </c>
    </row>
    <row r="16" spans="1:46" s="3" customFormat="1" ht="30" customHeight="1" thickBot="1" x14ac:dyDescent="0.4">
      <c r="A16" s="97" t="s">
        <v>28</v>
      </c>
      <c r="B16" s="29" t="s">
        <v>24</v>
      </c>
      <c r="C16" s="27" t="s">
        <v>38</v>
      </c>
      <c r="D16" s="30" t="s">
        <v>41</v>
      </c>
      <c r="E16" s="106"/>
      <c r="F16" s="74" t="str">
        <f t="shared" si="0"/>
        <v>Minor</v>
      </c>
      <c r="G16" s="5">
        <v>0</v>
      </c>
      <c r="H16" s="5">
        <v>0</v>
      </c>
      <c r="I16" s="5">
        <v>0</v>
      </c>
      <c r="J16" s="5">
        <v>0</v>
      </c>
    </row>
    <row r="17" spans="1:10" s="3" customFormat="1" ht="30" customHeight="1" thickBot="1" x14ac:dyDescent="0.4">
      <c r="A17" s="97" t="s">
        <v>28</v>
      </c>
      <c r="B17" s="29" t="s">
        <v>24</v>
      </c>
      <c r="C17" s="27" t="s">
        <v>42</v>
      </c>
      <c r="D17" s="30" t="s">
        <v>42</v>
      </c>
      <c r="E17" s="106"/>
      <c r="F17" s="74" t="str">
        <f t="shared" si="0"/>
        <v>Minor</v>
      </c>
      <c r="G17" s="5">
        <v>0</v>
      </c>
      <c r="H17" s="5">
        <v>0</v>
      </c>
      <c r="I17" s="5">
        <v>0</v>
      </c>
      <c r="J17" s="5">
        <v>0</v>
      </c>
    </row>
    <row r="18" spans="1:10" s="3" customFormat="1" ht="30" customHeight="1" thickBot="1" x14ac:dyDescent="0.4">
      <c r="A18" s="97" t="s">
        <v>28</v>
      </c>
      <c r="B18" s="29" t="s">
        <v>24</v>
      </c>
      <c r="C18" s="27" t="s">
        <v>42</v>
      </c>
      <c r="D18" s="30" t="s">
        <v>43</v>
      </c>
      <c r="E18" s="106"/>
      <c r="F18" s="74" t="str">
        <f t="shared" si="0"/>
        <v>Minor</v>
      </c>
      <c r="G18" s="5">
        <v>0</v>
      </c>
      <c r="H18" s="5">
        <v>0</v>
      </c>
      <c r="I18" s="5">
        <v>0</v>
      </c>
      <c r="J18" s="5">
        <v>0</v>
      </c>
    </row>
    <row r="19" spans="1:10" s="3" customFormat="1" ht="30" customHeight="1" thickBot="1" x14ac:dyDescent="0.4">
      <c r="A19" s="97" t="s">
        <v>28</v>
      </c>
      <c r="B19" s="29" t="s">
        <v>24</v>
      </c>
      <c r="C19" s="27" t="s">
        <v>42</v>
      </c>
      <c r="D19" s="30" t="s">
        <v>44</v>
      </c>
      <c r="E19" s="106"/>
      <c r="F19" s="74" t="str">
        <f t="shared" si="0"/>
        <v>Minor</v>
      </c>
      <c r="G19" s="5">
        <v>0</v>
      </c>
      <c r="H19" s="5">
        <v>0</v>
      </c>
      <c r="I19" s="5">
        <v>0</v>
      </c>
      <c r="J19" s="5">
        <v>0</v>
      </c>
    </row>
    <row r="20" spans="1:10" s="3" customFormat="1" ht="30" customHeight="1" thickBot="1" x14ac:dyDescent="0.4">
      <c r="A20" s="97" t="s">
        <v>28</v>
      </c>
      <c r="B20" s="29" t="s">
        <v>24</v>
      </c>
      <c r="C20" s="27" t="s">
        <v>42</v>
      </c>
      <c r="D20" s="30" t="s">
        <v>45</v>
      </c>
      <c r="E20" s="106"/>
      <c r="F20" s="74" t="str">
        <f t="shared" si="0"/>
        <v>Minor</v>
      </c>
      <c r="G20" s="5">
        <v>0</v>
      </c>
      <c r="H20" s="5">
        <v>0</v>
      </c>
      <c r="I20" s="5">
        <v>0</v>
      </c>
      <c r="J20" s="5">
        <v>0</v>
      </c>
    </row>
    <row r="21" spans="1:10" s="3" customFormat="1" ht="30" customHeight="1" thickBot="1" x14ac:dyDescent="0.4">
      <c r="A21" s="56" t="str">
        <f>HYPERLINK("#'45'!A1", "Link to 45")</f>
        <v>Link to 45</v>
      </c>
      <c r="B21" s="29" t="s">
        <v>24</v>
      </c>
      <c r="C21" s="27" t="s">
        <v>46</v>
      </c>
      <c r="D21" s="30" t="s">
        <v>47</v>
      </c>
      <c r="E21" s="106"/>
      <c r="F21" s="74" t="str">
        <f t="shared" ca="1" si="0"/>
        <v>Low</v>
      </c>
      <c r="G21" s="5">
        <f ca="1">VLOOKUP(G$3,INDIRECT("'"&amp;RIGHT(A21,2)&amp;"'!e15:f18"),2,FALSE)</f>
        <v>0</v>
      </c>
      <c r="H21" s="5">
        <f ca="1">VLOOKUP(H$3,INDIRECT("'"&amp;RIGHT(A21,2)&amp;"'!e15:f18"),2,FALSE)</f>
        <v>1</v>
      </c>
      <c r="I21" s="5">
        <f ca="1">VLOOKUP(I$3,INDIRECT("'"&amp;RIGHT(A21,2)&amp;"'!e15:f18"),2,FALSE)</f>
        <v>0</v>
      </c>
      <c r="J21" s="5">
        <f ca="1">VLOOKUP(J$3,INDIRECT("'"&amp;RIGHT(A21,2)&amp;"'!e15:f18"),2,FALSE)</f>
        <v>0</v>
      </c>
    </row>
    <row r="22" spans="1:10" s="3" customFormat="1" ht="30" customHeight="1" thickBot="1" x14ac:dyDescent="0.4">
      <c r="A22" s="56" t="str">
        <f>HYPERLINK("#'46'!A1", "Link to 46")</f>
        <v>Link to 46</v>
      </c>
      <c r="B22" s="29" t="s">
        <v>24</v>
      </c>
      <c r="C22" s="27" t="s">
        <v>46</v>
      </c>
      <c r="D22" s="30" t="s">
        <v>48</v>
      </c>
      <c r="E22" s="106"/>
      <c r="F22" s="74" t="str">
        <f t="shared" ca="1" si="0"/>
        <v>Low</v>
      </c>
      <c r="G22" s="5">
        <f ca="1">VLOOKUP(G$3,INDIRECT("'"&amp;RIGHT(A22,2)&amp;"'!e15:f18"),2,FALSE)</f>
        <v>0</v>
      </c>
      <c r="H22" s="5">
        <f ca="1">VLOOKUP(H$3,INDIRECT("'"&amp;RIGHT(A22,2)&amp;"'!e15:f18"),2,FALSE)</f>
        <v>1</v>
      </c>
      <c r="I22" s="5">
        <f ca="1">VLOOKUP(I$3,INDIRECT("'"&amp;RIGHT(A22,2)&amp;"'!e15:f18"),2,FALSE)</f>
        <v>0</v>
      </c>
      <c r="J22" s="5">
        <f ca="1">VLOOKUP(J$3,INDIRECT("'"&amp;RIGHT(A22,2)&amp;"'!e15:f18"),2,FALSE)</f>
        <v>0</v>
      </c>
    </row>
    <row r="23" spans="1:10" s="3" customFormat="1" ht="30" customHeight="1" thickBot="1" x14ac:dyDescent="0.4">
      <c r="A23" s="56" t="str">
        <f>HYPERLINK("#'47'!A1", "Link to 47")</f>
        <v>Link to 47</v>
      </c>
      <c r="B23" s="29" t="s">
        <v>24</v>
      </c>
      <c r="C23" s="27" t="s">
        <v>49</v>
      </c>
      <c r="D23" s="30" t="s">
        <v>50</v>
      </c>
      <c r="E23" s="106"/>
      <c r="F23" s="74" t="str">
        <f t="shared" ca="1" si="0"/>
        <v>Minor</v>
      </c>
      <c r="G23" s="5">
        <f ca="1">VLOOKUP(G$3,INDIRECT("'"&amp;RIGHT(A23,2)&amp;"'!e15:f18"),2,FALSE)</f>
        <v>0</v>
      </c>
      <c r="H23" s="5">
        <f ca="1">VLOOKUP(H$3,INDIRECT("'"&amp;RIGHT(A23,2)&amp;"'!e15:f18"),2,FALSE)</f>
        <v>0</v>
      </c>
      <c r="I23" s="5">
        <f ca="1">VLOOKUP(I$3,INDIRECT("'"&amp;RIGHT(A23,2)&amp;"'!e15:f18"),2,FALSE)</f>
        <v>0</v>
      </c>
      <c r="J23" s="5">
        <f ca="1">VLOOKUP(J$3,INDIRECT("'"&amp;RIGHT(A23,2)&amp;"'!e15:f18"),2,FALSE)</f>
        <v>0</v>
      </c>
    </row>
    <row r="24" spans="1:10" s="3" customFormat="1" ht="30" customHeight="1" thickBot="1" x14ac:dyDescent="0.4">
      <c r="A24" s="97" t="s">
        <v>28</v>
      </c>
      <c r="B24" s="29" t="s">
        <v>24</v>
      </c>
      <c r="C24" s="27" t="s">
        <v>51</v>
      </c>
      <c r="D24" s="30" t="s">
        <v>52</v>
      </c>
      <c r="E24" s="106"/>
      <c r="F24" s="74" t="str">
        <f t="shared" si="0"/>
        <v>Minor</v>
      </c>
      <c r="G24" s="5">
        <v>0</v>
      </c>
      <c r="H24" s="5">
        <v>0</v>
      </c>
      <c r="I24" s="5">
        <v>0</v>
      </c>
      <c r="J24" s="5">
        <v>0</v>
      </c>
    </row>
    <row r="25" spans="1:10" s="3" customFormat="1" ht="30" customHeight="1" thickBot="1" x14ac:dyDescent="0.4">
      <c r="A25" s="56" t="str">
        <f>HYPERLINK("#'48'!A1", "Link to 48")</f>
        <v>Link to 48</v>
      </c>
      <c r="B25" s="29" t="s">
        <v>24</v>
      </c>
      <c r="C25" s="27" t="s">
        <v>53</v>
      </c>
      <c r="D25" s="30" t="s">
        <v>54</v>
      </c>
      <c r="E25" s="106"/>
      <c r="F25" s="74" t="str">
        <f t="shared" ca="1" si="0"/>
        <v>Minor</v>
      </c>
      <c r="G25" s="5">
        <f ca="1">VLOOKUP(G$3,INDIRECT("'"&amp;RIGHT(A25,2)&amp;"'!e15:f18"),2,FALSE)</f>
        <v>0</v>
      </c>
      <c r="H25" s="5">
        <f ca="1">VLOOKUP(H$3,INDIRECT("'"&amp;RIGHT(A25,2)&amp;"'!e15:f18"),2,FALSE)</f>
        <v>0</v>
      </c>
      <c r="I25" s="5">
        <f ca="1">VLOOKUP(I$3,INDIRECT("'"&amp;RIGHT(A25,2)&amp;"'!e15:f18"),2,FALSE)</f>
        <v>0</v>
      </c>
      <c r="J25" s="5">
        <f ca="1">VLOOKUP(J$3,INDIRECT("'"&amp;RIGHT(A25,2)&amp;"'!e15:f18"),2,FALSE)</f>
        <v>0</v>
      </c>
    </row>
    <row r="26" spans="1:10" s="3" customFormat="1" ht="30" customHeight="1" thickBot="1" x14ac:dyDescent="0.4">
      <c r="A26" s="56" t="str">
        <f>HYPERLINK("#'49'!A1", "Link to 49")</f>
        <v>Link to 49</v>
      </c>
      <c r="B26" s="29" t="s">
        <v>24</v>
      </c>
      <c r="C26" s="27" t="s">
        <v>53</v>
      </c>
      <c r="D26" s="30" t="s">
        <v>55</v>
      </c>
      <c r="E26" s="106"/>
      <c r="F26" s="74" t="str">
        <f t="shared" ca="1" si="0"/>
        <v>Minor</v>
      </c>
      <c r="G26" s="5">
        <f ca="1">VLOOKUP(G$3,INDIRECT("'"&amp;RIGHT(A26,2)&amp;"'!e15:f18"),2,FALSE)</f>
        <v>0</v>
      </c>
      <c r="H26" s="5">
        <f ca="1">VLOOKUP(H$3,INDIRECT("'"&amp;RIGHT(A26,2)&amp;"'!e15:f18"),2,FALSE)</f>
        <v>0</v>
      </c>
      <c r="I26" s="5">
        <f ca="1">VLOOKUP(I$3,INDIRECT("'"&amp;RIGHT(A26,2)&amp;"'!e15:f18"),2,FALSE)</f>
        <v>0</v>
      </c>
      <c r="J26" s="5">
        <f ca="1">VLOOKUP(J$3,INDIRECT("'"&amp;RIGHT(A26,2)&amp;"'!e15:f18"),2,FALSE)</f>
        <v>0</v>
      </c>
    </row>
    <row r="27" spans="1:10" s="3" customFormat="1" ht="30" customHeight="1" thickBot="1" x14ac:dyDescent="0.4">
      <c r="A27" s="97" t="s">
        <v>28</v>
      </c>
      <c r="B27" s="29" t="s">
        <v>24</v>
      </c>
      <c r="C27" s="27" t="s">
        <v>56</v>
      </c>
      <c r="D27" s="30" t="s">
        <v>52</v>
      </c>
      <c r="E27" s="106"/>
      <c r="F27" s="74" t="str">
        <f t="shared" si="0"/>
        <v>Minor</v>
      </c>
      <c r="G27" s="5">
        <v>0</v>
      </c>
      <c r="H27" s="5">
        <v>0</v>
      </c>
      <c r="I27" s="5">
        <v>0</v>
      </c>
      <c r="J27" s="5">
        <v>0</v>
      </c>
    </row>
    <row r="28" spans="1:10" s="3" customFormat="1" ht="30" customHeight="1" thickBot="1" x14ac:dyDescent="0.4">
      <c r="A28" s="56" t="str">
        <f>HYPERLINK("#'50'!A1", "Link to 50")</f>
        <v>Link to 50</v>
      </c>
      <c r="B28" s="29" t="s">
        <v>24</v>
      </c>
      <c r="C28" s="27" t="s">
        <v>57</v>
      </c>
      <c r="D28" s="30" t="s">
        <v>58</v>
      </c>
      <c r="E28" s="106"/>
      <c r="F28" s="74" t="str">
        <f t="shared" ca="1" si="0"/>
        <v>Minor</v>
      </c>
      <c r="G28" s="5">
        <f ca="1">VLOOKUP(G$3,INDIRECT("'"&amp;RIGHT(A28,2)&amp;"'!e15:f18"),2,FALSE)</f>
        <v>0</v>
      </c>
      <c r="H28" s="5">
        <f ca="1">VLOOKUP(H$3,INDIRECT("'"&amp;RIGHT(A28,2)&amp;"'!e15:f18"),2,FALSE)</f>
        <v>0</v>
      </c>
      <c r="I28" s="5">
        <f ca="1">VLOOKUP(I$3,INDIRECT("'"&amp;RIGHT(A28,2)&amp;"'!e15:f18"),2,FALSE)</f>
        <v>0</v>
      </c>
      <c r="J28" s="5">
        <f ca="1">VLOOKUP(J$3,INDIRECT("'"&amp;RIGHT(A28,2)&amp;"'!e15:f18"),2,FALSE)</f>
        <v>0</v>
      </c>
    </row>
    <row r="29" spans="1:10" s="3" customFormat="1" ht="30" customHeight="1" thickBot="1" x14ac:dyDescent="0.4">
      <c r="A29" s="56" t="str">
        <f>HYPERLINK("#'51'!A1", "Link to 51")</f>
        <v>Link to 51</v>
      </c>
      <c r="B29" s="29" t="s">
        <v>24</v>
      </c>
      <c r="C29" s="27" t="s">
        <v>57</v>
      </c>
      <c r="D29" s="30" t="s">
        <v>59</v>
      </c>
      <c r="E29" s="106"/>
      <c r="F29" s="74" t="str">
        <f t="shared" ca="1" si="0"/>
        <v>Minor</v>
      </c>
      <c r="G29" s="5">
        <f ca="1">VLOOKUP(G$3,INDIRECT("'"&amp;RIGHT(A29,2)&amp;"'!e15:f18"),2,FALSE)</f>
        <v>0</v>
      </c>
      <c r="H29" s="5">
        <f ca="1">VLOOKUP(H$3,INDIRECT("'"&amp;RIGHT(A29,2)&amp;"'!e15:f18"),2,FALSE)</f>
        <v>0</v>
      </c>
      <c r="I29" s="5">
        <f ca="1">VLOOKUP(I$3,INDIRECT("'"&amp;RIGHT(A29,2)&amp;"'!e15:f18"),2,FALSE)</f>
        <v>0</v>
      </c>
      <c r="J29" s="5">
        <f ca="1">VLOOKUP(J$3,INDIRECT("'"&amp;RIGHT(A29,2)&amp;"'!e15:f18"),2,FALSE)</f>
        <v>0</v>
      </c>
    </row>
    <row r="30" spans="1:10" s="3" customFormat="1" ht="30" customHeight="1" thickBot="1" x14ac:dyDescent="0.4">
      <c r="A30" s="56" t="str">
        <f>HYPERLINK("#'52'!A1", "Link to 52")</f>
        <v>Link to 52</v>
      </c>
      <c r="B30" s="29" t="s">
        <v>24</v>
      </c>
      <c r="C30" s="27" t="s">
        <v>57</v>
      </c>
      <c r="D30" s="30" t="s">
        <v>60</v>
      </c>
      <c r="E30" s="106"/>
      <c r="F30" s="74" t="str">
        <f t="shared" ca="1" si="0"/>
        <v>Moderate</v>
      </c>
      <c r="G30" s="5">
        <f ca="1">VLOOKUP(G$3,INDIRECT("'"&amp;RIGHT(A30,2)&amp;"'!e15:f18"),2,FALSE)</f>
        <v>0</v>
      </c>
      <c r="H30" s="5">
        <f ca="1">VLOOKUP(H$3,INDIRECT("'"&amp;RIGHT(A30,2)&amp;"'!e15:f18"),2,FALSE)</f>
        <v>1</v>
      </c>
      <c r="I30" s="5">
        <f ca="1">VLOOKUP(I$3,INDIRECT("'"&amp;RIGHT(A30,2)&amp;"'!e15:f18"),2,FALSE)</f>
        <v>0</v>
      </c>
      <c r="J30" s="5">
        <f ca="1">VLOOKUP(J$3,INDIRECT("'"&amp;RIGHT(A30,2)&amp;"'!e15:f18"),2,FALSE)</f>
        <v>1</v>
      </c>
    </row>
    <row r="31" spans="1:10" s="3" customFormat="1" ht="30" customHeight="1" thickBot="1" x14ac:dyDescent="0.4">
      <c r="A31" s="97" t="s">
        <v>28</v>
      </c>
      <c r="B31" s="29" t="s">
        <v>24</v>
      </c>
      <c r="C31" s="27" t="s">
        <v>57</v>
      </c>
      <c r="D31" s="30" t="s">
        <v>61</v>
      </c>
      <c r="E31" s="106"/>
      <c r="F31" s="74" t="str">
        <f t="shared" si="0"/>
        <v>Minor</v>
      </c>
      <c r="G31" s="5">
        <v>0</v>
      </c>
      <c r="H31" s="5">
        <v>0</v>
      </c>
      <c r="I31" s="5">
        <v>0</v>
      </c>
      <c r="J31" s="5">
        <v>0</v>
      </c>
    </row>
    <row r="32" spans="1:10" s="3" customFormat="1" ht="30" customHeight="1" thickBot="1" x14ac:dyDescent="0.4">
      <c r="A32" s="97" t="s">
        <v>28</v>
      </c>
      <c r="B32" s="29" t="s">
        <v>24</v>
      </c>
      <c r="C32" s="27" t="s">
        <v>57</v>
      </c>
      <c r="D32" s="30" t="s">
        <v>62</v>
      </c>
      <c r="E32" s="106"/>
      <c r="F32" s="74" t="str">
        <f t="shared" si="0"/>
        <v>Minor</v>
      </c>
      <c r="G32" s="5">
        <v>0</v>
      </c>
      <c r="H32" s="5">
        <v>0</v>
      </c>
      <c r="I32" s="5">
        <v>0</v>
      </c>
      <c r="J32" s="5">
        <v>0</v>
      </c>
    </row>
    <row r="33" spans="1:10" s="3" customFormat="1" ht="30" customHeight="1" thickBot="1" x14ac:dyDescent="0.4">
      <c r="A33" s="97" t="s">
        <v>28</v>
      </c>
      <c r="B33" s="29" t="s">
        <v>24</v>
      </c>
      <c r="C33" s="27" t="s">
        <v>63</v>
      </c>
      <c r="D33" s="30" t="s">
        <v>64</v>
      </c>
      <c r="E33" s="106"/>
      <c r="F33" s="74" t="str">
        <f t="shared" si="0"/>
        <v>Minor</v>
      </c>
      <c r="G33" s="5">
        <v>0</v>
      </c>
      <c r="H33" s="5">
        <v>0</v>
      </c>
      <c r="I33" s="5">
        <v>0</v>
      </c>
      <c r="J33" s="5">
        <v>0</v>
      </c>
    </row>
    <row r="34" spans="1:10" s="3" customFormat="1" ht="30" customHeight="1" thickBot="1" x14ac:dyDescent="0.4">
      <c r="A34" s="97" t="s">
        <v>28</v>
      </c>
      <c r="B34" s="29" t="s">
        <v>24</v>
      </c>
      <c r="C34" s="27" t="s">
        <v>65</v>
      </c>
      <c r="D34" s="30" t="s">
        <v>66</v>
      </c>
      <c r="E34" s="106"/>
      <c r="F34" s="74" t="str">
        <f t="shared" si="0"/>
        <v>Minor</v>
      </c>
      <c r="G34" s="5">
        <v>0</v>
      </c>
      <c r="H34" s="5">
        <v>0</v>
      </c>
      <c r="I34" s="5">
        <v>0</v>
      </c>
      <c r="J34" s="5">
        <v>0</v>
      </c>
    </row>
    <row r="35" spans="1:10" s="3" customFormat="1" ht="30" customHeight="1" thickBot="1" x14ac:dyDescent="0.4">
      <c r="A35" s="97" t="s">
        <v>28</v>
      </c>
      <c r="B35" s="29" t="s">
        <v>24</v>
      </c>
      <c r="C35" s="27" t="s">
        <v>65</v>
      </c>
      <c r="D35" s="30" t="s">
        <v>67</v>
      </c>
      <c r="E35" s="106"/>
      <c r="F35" s="74" t="str">
        <f t="shared" si="0"/>
        <v>Minor</v>
      </c>
      <c r="G35" s="5">
        <v>0</v>
      </c>
      <c r="H35" s="5">
        <v>0</v>
      </c>
      <c r="I35" s="5">
        <v>0</v>
      </c>
      <c r="J35" s="5">
        <v>0</v>
      </c>
    </row>
    <row r="36" spans="1:10" s="3" customFormat="1" ht="30" customHeight="1" thickBot="1" x14ac:dyDescent="0.4">
      <c r="A36" s="56" t="str">
        <f>HYPERLINK("#'53'!A1", "Link to 53")</f>
        <v>Link to 53</v>
      </c>
      <c r="B36" s="29" t="s">
        <v>24</v>
      </c>
      <c r="C36" s="27" t="s">
        <v>68</v>
      </c>
      <c r="D36" s="30" t="s">
        <v>52</v>
      </c>
      <c r="E36" s="106"/>
      <c r="F36" s="74" t="str">
        <f t="shared" ca="1" si="0"/>
        <v>Minor</v>
      </c>
      <c r="G36" s="5">
        <f ca="1">VLOOKUP(G$3,INDIRECT("'"&amp;RIGHT(A36,2)&amp;"'!e15:f18"),2,FALSE)</f>
        <v>0</v>
      </c>
      <c r="H36" s="5">
        <f ca="1">VLOOKUP(H$3,INDIRECT("'"&amp;RIGHT(A36,2)&amp;"'!e15:f18"),2,FALSE)</f>
        <v>0</v>
      </c>
      <c r="I36" s="5">
        <f ca="1">VLOOKUP(I$3,INDIRECT("'"&amp;RIGHT(A36,2)&amp;"'!e15:f18"),2,FALSE)</f>
        <v>0</v>
      </c>
      <c r="J36" s="5">
        <f ca="1">VLOOKUP(J$3,INDIRECT("'"&amp;RIGHT(A36,2)&amp;"'!e15:f18"),2,FALSE)</f>
        <v>0</v>
      </c>
    </row>
    <row r="37" spans="1:10" s="3" customFormat="1" ht="30" customHeight="1" thickBot="1" x14ac:dyDescent="0.4">
      <c r="A37" s="97" t="s">
        <v>28</v>
      </c>
      <c r="B37" s="29" t="s">
        <v>24</v>
      </c>
      <c r="C37" s="27" t="s">
        <v>69</v>
      </c>
      <c r="D37" s="30" t="s">
        <v>70</v>
      </c>
      <c r="E37" s="106"/>
      <c r="F37" s="74" t="str">
        <f t="shared" si="0"/>
        <v>Minor</v>
      </c>
      <c r="G37" s="5">
        <v>0</v>
      </c>
      <c r="H37" s="5">
        <v>0</v>
      </c>
      <c r="I37" s="5">
        <v>0</v>
      </c>
      <c r="J37" s="5">
        <v>0</v>
      </c>
    </row>
    <row r="38" spans="1:10" s="3" customFormat="1" ht="30" customHeight="1" thickBot="1" x14ac:dyDescent="0.4">
      <c r="A38" s="97" t="s">
        <v>28</v>
      </c>
      <c r="B38" s="29" t="s">
        <v>24</v>
      </c>
      <c r="C38" s="27" t="s">
        <v>69</v>
      </c>
      <c r="D38" s="30" t="s">
        <v>71</v>
      </c>
      <c r="E38" s="106"/>
      <c r="F38" s="74" t="str">
        <f t="shared" si="0"/>
        <v>Minor</v>
      </c>
      <c r="G38" s="5">
        <v>0</v>
      </c>
      <c r="H38" s="5">
        <v>0</v>
      </c>
      <c r="I38" s="5">
        <v>0</v>
      </c>
      <c r="J38" s="5">
        <v>0</v>
      </c>
    </row>
    <row r="39" spans="1:10" s="3" customFormat="1" ht="30" customHeight="1" thickBot="1" x14ac:dyDescent="0.4">
      <c r="A39" s="97" t="s">
        <v>28</v>
      </c>
      <c r="B39" s="29" t="s">
        <v>24</v>
      </c>
      <c r="C39" s="27" t="s">
        <v>72</v>
      </c>
      <c r="D39" s="30" t="s">
        <v>73</v>
      </c>
      <c r="E39" s="106"/>
      <c r="F39" s="74" t="str">
        <f t="shared" si="0"/>
        <v>Minor</v>
      </c>
      <c r="G39" s="5">
        <v>0</v>
      </c>
      <c r="H39" s="5">
        <v>0</v>
      </c>
      <c r="I39" s="5">
        <v>0</v>
      </c>
      <c r="J39" s="5">
        <v>0</v>
      </c>
    </row>
    <row r="40" spans="1:10" s="3" customFormat="1" ht="30" customHeight="1" thickBot="1" x14ac:dyDescent="0.4">
      <c r="A40" s="97" t="s">
        <v>28</v>
      </c>
      <c r="B40" s="29" t="s">
        <v>24</v>
      </c>
      <c r="C40" s="27" t="s">
        <v>72</v>
      </c>
      <c r="D40" s="30" t="s">
        <v>74</v>
      </c>
      <c r="E40" s="106"/>
      <c r="F40" s="74" t="str">
        <f t="shared" si="0"/>
        <v>Minor</v>
      </c>
      <c r="G40" s="5">
        <v>0</v>
      </c>
      <c r="H40" s="5">
        <v>0</v>
      </c>
      <c r="I40" s="5">
        <v>0</v>
      </c>
      <c r="J40" s="5">
        <v>0</v>
      </c>
    </row>
    <row r="41" spans="1:10" s="3" customFormat="1" ht="30" customHeight="1" thickBot="1" x14ac:dyDescent="0.4">
      <c r="A41" s="97" t="s">
        <v>28</v>
      </c>
      <c r="B41" s="29" t="s">
        <v>24</v>
      </c>
      <c r="C41" s="27" t="s">
        <v>72</v>
      </c>
      <c r="D41" s="30" t="s">
        <v>75</v>
      </c>
      <c r="E41" s="106"/>
      <c r="F41" s="74" t="str">
        <f t="shared" si="0"/>
        <v>Minor</v>
      </c>
      <c r="G41" s="5">
        <v>0</v>
      </c>
      <c r="H41" s="5">
        <v>0</v>
      </c>
      <c r="I41" s="5">
        <v>0</v>
      </c>
      <c r="J41" s="5">
        <v>0</v>
      </c>
    </row>
    <row r="42" spans="1:10" s="3" customFormat="1" ht="30" customHeight="1" thickBot="1" x14ac:dyDescent="0.4">
      <c r="A42" s="97" t="s">
        <v>28</v>
      </c>
      <c r="B42" s="29" t="s">
        <v>24</v>
      </c>
      <c r="C42" s="27" t="s">
        <v>72</v>
      </c>
      <c r="D42" s="30" t="s">
        <v>76</v>
      </c>
      <c r="E42" s="106"/>
      <c r="F42" s="74" t="str">
        <f t="shared" si="0"/>
        <v>Minor</v>
      </c>
      <c r="G42" s="5">
        <v>0</v>
      </c>
      <c r="H42" s="5">
        <v>0</v>
      </c>
      <c r="I42" s="5">
        <v>0</v>
      </c>
      <c r="J42" s="5">
        <v>0</v>
      </c>
    </row>
    <row r="43" spans="1:10" s="3" customFormat="1" ht="30" customHeight="1" thickBot="1" x14ac:dyDescent="0.4">
      <c r="A43" s="97" t="s">
        <v>28</v>
      </c>
      <c r="B43" s="29" t="s">
        <v>24</v>
      </c>
      <c r="C43" s="27" t="s">
        <v>77</v>
      </c>
      <c r="D43" s="30" t="s">
        <v>78</v>
      </c>
      <c r="E43" s="106"/>
      <c r="F43" s="74" t="str">
        <f t="shared" si="0"/>
        <v>Minor</v>
      </c>
      <c r="G43" s="5">
        <v>0</v>
      </c>
      <c r="H43" s="5">
        <v>0</v>
      </c>
      <c r="I43" s="5">
        <v>0</v>
      </c>
      <c r="J43" s="5">
        <v>0</v>
      </c>
    </row>
    <row r="44" spans="1:10" s="3" customFormat="1" ht="30" customHeight="1" thickBot="1" x14ac:dyDescent="0.4">
      <c r="A44" s="97" t="s">
        <v>28</v>
      </c>
      <c r="B44" s="29" t="s">
        <v>24</v>
      </c>
      <c r="C44" s="27" t="s">
        <v>77</v>
      </c>
      <c r="D44" s="30" t="s">
        <v>79</v>
      </c>
      <c r="E44" s="106"/>
      <c r="F44" s="74" t="str">
        <f t="shared" si="0"/>
        <v>Minor</v>
      </c>
      <c r="G44" s="5">
        <v>0</v>
      </c>
      <c r="H44" s="5">
        <v>0</v>
      </c>
      <c r="I44" s="5">
        <v>0</v>
      </c>
      <c r="J44" s="5">
        <v>0</v>
      </c>
    </row>
    <row r="45" spans="1:10" s="3" customFormat="1" ht="30" customHeight="1" thickBot="1" x14ac:dyDescent="0.4">
      <c r="A45" s="97" t="s">
        <v>28</v>
      </c>
      <c r="B45" s="29" t="s">
        <v>24</v>
      </c>
      <c r="C45" s="27" t="s">
        <v>77</v>
      </c>
      <c r="D45" s="30" t="s">
        <v>80</v>
      </c>
      <c r="E45" s="106"/>
      <c r="F45" s="74" t="str">
        <f t="shared" si="0"/>
        <v>Minor</v>
      </c>
      <c r="G45" s="5">
        <v>0</v>
      </c>
      <c r="H45" s="5">
        <v>0</v>
      </c>
      <c r="I45" s="5">
        <v>0</v>
      </c>
      <c r="J45" s="5">
        <v>0</v>
      </c>
    </row>
    <row r="46" spans="1:10" s="3" customFormat="1" ht="30" customHeight="1" thickBot="1" x14ac:dyDescent="0.4">
      <c r="A46" s="97" t="s">
        <v>28</v>
      </c>
      <c r="B46" s="29" t="s">
        <v>24</v>
      </c>
      <c r="C46" s="27" t="s">
        <v>77</v>
      </c>
      <c r="D46" s="30" t="s">
        <v>81</v>
      </c>
      <c r="E46" s="106"/>
      <c r="F46" s="74" t="str">
        <f t="shared" si="0"/>
        <v>Minor</v>
      </c>
      <c r="G46" s="5">
        <v>0</v>
      </c>
      <c r="H46" s="5">
        <v>0</v>
      </c>
      <c r="I46" s="5">
        <v>0</v>
      </c>
      <c r="J46" s="5">
        <v>0</v>
      </c>
    </row>
    <row r="47" spans="1:10" s="3" customFormat="1" ht="30" customHeight="1" thickBot="1" x14ac:dyDescent="0.4">
      <c r="A47" s="56" t="str">
        <f>HYPERLINK("#'54'!A1", "Link to 54")</f>
        <v>Link to 54</v>
      </c>
      <c r="B47" s="29" t="s">
        <v>24</v>
      </c>
      <c r="C47" s="27" t="s">
        <v>82</v>
      </c>
      <c r="D47" s="30" t="s">
        <v>52</v>
      </c>
      <c r="E47" s="106"/>
      <c r="F47" s="74" t="str">
        <f t="shared" ca="1" si="0"/>
        <v>High</v>
      </c>
      <c r="G47" s="5">
        <f ca="1">VLOOKUP(G$3,INDIRECT("'"&amp;RIGHT(A47,2)&amp;"'!e15:f18"),2,FALSE)</f>
        <v>3</v>
      </c>
      <c r="H47" s="5">
        <f ca="1">VLOOKUP(H$3,INDIRECT("'"&amp;RIGHT(A47,2)&amp;"'!e15:f18"),2,FALSE)</f>
        <v>1</v>
      </c>
      <c r="I47" s="5">
        <f ca="1">VLOOKUP(I$3,INDIRECT("'"&amp;RIGHT(A47,2)&amp;"'!e15:f18"),2,FALSE)</f>
        <v>1</v>
      </c>
      <c r="J47" s="5">
        <f ca="1">VLOOKUP(J$3,INDIRECT("'"&amp;RIGHT(A47,2)&amp;"'!e15:f18"),2,FALSE)</f>
        <v>1</v>
      </c>
    </row>
    <row r="48" spans="1:10" s="3" customFormat="1" ht="30" customHeight="1" thickBot="1" x14ac:dyDescent="0.4">
      <c r="A48" s="97" t="s">
        <v>28</v>
      </c>
      <c r="B48" s="29" t="s">
        <v>24</v>
      </c>
      <c r="C48" s="27" t="s">
        <v>83</v>
      </c>
      <c r="D48" s="30" t="s">
        <v>84</v>
      </c>
      <c r="E48" s="106"/>
      <c r="F48" s="74" t="str">
        <f t="shared" si="0"/>
        <v>Minor</v>
      </c>
      <c r="G48" s="5">
        <v>0</v>
      </c>
      <c r="H48" s="5">
        <v>0</v>
      </c>
      <c r="I48" s="5">
        <v>0</v>
      </c>
      <c r="J48" s="5">
        <v>0</v>
      </c>
    </row>
    <row r="49" spans="1:10" s="3" customFormat="1" ht="30" customHeight="1" thickBot="1" x14ac:dyDescent="0.4">
      <c r="A49" s="97" t="s">
        <v>28</v>
      </c>
      <c r="B49" s="29" t="s">
        <v>24</v>
      </c>
      <c r="C49" s="27" t="s">
        <v>83</v>
      </c>
      <c r="D49" s="30" t="s">
        <v>85</v>
      </c>
      <c r="E49" s="106"/>
      <c r="F49" s="74" t="str">
        <f t="shared" si="0"/>
        <v>Minor</v>
      </c>
      <c r="G49" s="5">
        <v>0</v>
      </c>
      <c r="H49" s="5">
        <v>0</v>
      </c>
      <c r="I49" s="5">
        <v>0</v>
      </c>
      <c r="J49" s="5">
        <v>0</v>
      </c>
    </row>
    <row r="50" spans="1:10" s="3" customFormat="1" ht="30" customHeight="1" thickBot="1" x14ac:dyDescent="0.4">
      <c r="A50" s="97" t="s">
        <v>28</v>
      </c>
      <c r="B50" s="29" t="s">
        <v>86</v>
      </c>
      <c r="C50" s="27" t="s">
        <v>87</v>
      </c>
      <c r="D50" s="30" t="s">
        <v>88</v>
      </c>
      <c r="E50" s="106"/>
      <c r="F50" s="74" t="str">
        <f t="shared" si="0"/>
        <v>Minor</v>
      </c>
      <c r="G50" s="5">
        <v>0</v>
      </c>
      <c r="H50" s="5">
        <v>0</v>
      </c>
      <c r="I50" s="5">
        <v>0</v>
      </c>
      <c r="J50" s="5">
        <v>0</v>
      </c>
    </row>
    <row r="51" spans="1:10" s="3" customFormat="1" ht="30" customHeight="1" thickBot="1" x14ac:dyDescent="0.4">
      <c r="A51" s="97" t="s">
        <v>28</v>
      </c>
      <c r="B51" s="29" t="s">
        <v>86</v>
      </c>
      <c r="C51" s="27" t="s">
        <v>87</v>
      </c>
      <c r="D51" s="30" t="s">
        <v>89</v>
      </c>
      <c r="E51" s="106"/>
      <c r="F51" s="74" t="str">
        <f t="shared" si="0"/>
        <v>Minor</v>
      </c>
      <c r="G51" s="5">
        <v>0</v>
      </c>
      <c r="H51" s="5">
        <v>0</v>
      </c>
      <c r="I51" s="5">
        <v>0</v>
      </c>
      <c r="J51" s="5">
        <v>0</v>
      </c>
    </row>
    <row r="52" spans="1:10" s="3" customFormat="1" ht="30" customHeight="1" thickBot="1" x14ac:dyDescent="0.4">
      <c r="A52" s="97" t="s">
        <v>28</v>
      </c>
      <c r="B52" s="29" t="s">
        <v>86</v>
      </c>
      <c r="C52" s="27" t="s">
        <v>87</v>
      </c>
      <c r="D52" s="30" t="s">
        <v>90</v>
      </c>
      <c r="E52" s="106"/>
      <c r="F52" s="74" t="str">
        <f t="shared" si="0"/>
        <v>Minor</v>
      </c>
      <c r="G52" s="5">
        <v>0</v>
      </c>
      <c r="H52" s="5">
        <v>0</v>
      </c>
      <c r="I52" s="5">
        <v>0</v>
      </c>
      <c r="J52" s="5">
        <v>0</v>
      </c>
    </row>
    <row r="53" spans="1:10" s="3" customFormat="1" ht="30" customHeight="1" thickBot="1" x14ac:dyDescent="0.4">
      <c r="A53" s="97" t="s">
        <v>28</v>
      </c>
      <c r="B53" s="29" t="s">
        <v>86</v>
      </c>
      <c r="C53" s="27" t="s">
        <v>87</v>
      </c>
      <c r="D53" s="30" t="s">
        <v>91</v>
      </c>
      <c r="E53" s="106"/>
      <c r="F53" s="74" t="str">
        <f t="shared" si="0"/>
        <v>Minor</v>
      </c>
      <c r="G53" s="5">
        <v>0</v>
      </c>
      <c r="H53" s="5">
        <v>0</v>
      </c>
      <c r="I53" s="5">
        <v>0</v>
      </c>
      <c r="J53" s="5">
        <v>0</v>
      </c>
    </row>
    <row r="54" spans="1:10" s="3" customFormat="1" ht="30" customHeight="1" thickBot="1" x14ac:dyDescent="0.4">
      <c r="A54" s="97" t="s">
        <v>28</v>
      </c>
      <c r="B54" s="29" t="s">
        <v>86</v>
      </c>
      <c r="C54" s="27" t="s">
        <v>87</v>
      </c>
      <c r="D54" s="30" t="s">
        <v>92</v>
      </c>
      <c r="E54" s="106"/>
      <c r="F54" s="74" t="str">
        <f t="shared" si="0"/>
        <v>Minor</v>
      </c>
      <c r="G54" s="5">
        <v>0</v>
      </c>
      <c r="H54" s="5">
        <v>0</v>
      </c>
      <c r="I54" s="5">
        <v>0</v>
      </c>
      <c r="J54" s="5">
        <v>0</v>
      </c>
    </row>
    <row r="55" spans="1:10" s="3" customFormat="1" ht="30" customHeight="1" thickBot="1" x14ac:dyDescent="0.4">
      <c r="A55" s="56" t="str">
        <f>HYPERLINK("#'31'!A1", "Link to 31")</f>
        <v>Link to 31</v>
      </c>
      <c r="B55" s="29" t="s">
        <v>86</v>
      </c>
      <c r="C55" s="27" t="s">
        <v>87</v>
      </c>
      <c r="D55" s="30" t="s">
        <v>93</v>
      </c>
      <c r="E55" s="106"/>
      <c r="F55" s="74" t="str">
        <f t="shared" ca="1" si="0"/>
        <v>Minor</v>
      </c>
      <c r="G55" s="5">
        <f ca="1">VLOOKUP(G$3,INDIRECT("'"&amp;RIGHT(A55,2)&amp;"'!e15:f18"),2,FALSE)</f>
        <v>0</v>
      </c>
      <c r="H55" s="5">
        <f ca="1">VLOOKUP(H$3,INDIRECT("'"&amp;RIGHT(A55,2)&amp;"'!e15:f18"),2,FALSE)</f>
        <v>0</v>
      </c>
      <c r="I55" s="5">
        <f ca="1">VLOOKUP(I$3,INDIRECT("'"&amp;RIGHT(A55,2)&amp;"'!e15:f18"),2,FALSE)</f>
        <v>0</v>
      </c>
      <c r="J55" s="5">
        <f ca="1">VLOOKUP(J$3,INDIRECT("'"&amp;RIGHT(A55,2)&amp;"'!e15:f18"),2,FALSE)</f>
        <v>0</v>
      </c>
    </row>
    <row r="56" spans="1:10" s="3" customFormat="1" ht="30" customHeight="1" thickBot="1" x14ac:dyDescent="0.4">
      <c r="A56" s="97" t="s">
        <v>28</v>
      </c>
      <c r="B56" s="29" t="s">
        <v>86</v>
      </c>
      <c r="C56" s="27" t="s">
        <v>87</v>
      </c>
      <c r="D56" s="30" t="s">
        <v>94</v>
      </c>
      <c r="E56" s="106"/>
      <c r="F56" s="74" t="str">
        <f t="shared" si="0"/>
        <v>Minor</v>
      </c>
      <c r="G56" s="5">
        <v>0</v>
      </c>
      <c r="H56" s="5">
        <v>0</v>
      </c>
      <c r="I56" s="5">
        <v>0</v>
      </c>
      <c r="J56" s="5">
        <v>0</v>
      </c>
    </row>
    <row r="57" spans="1:10" s="3" customFormat="1" ht="30" customHeight="1" thickBot="1" x14ac:dyDescent="0.4">
      <c r="A57" s="97" t="s">
        <v>28</v>
      </c>
      <c r="B57" s="29" t="s">
        <v>86</v>
      </c>
      <c r="C57" s="27" t="s">
        <v>87</v>
      </c>
      <c r="D57" s="30" t="s">
        <v>95</v>
      </c>
      <c r="E57" s="106"/>
      <c r="F57" s="74" t="str">
        <f t="shared" si="0"/>
        <v>Minor</v>
      </c>
      <c r="G57" s="5">
        <v>0</v>
      </c>
      <c r="H57" s="5">
        <v>0</v>
      </c>
      <c r="I57" s="5">
        <v>0</v>
      </c>
      <c r="J57" s="5">
        <v>0</v>
      </c>
    </row>
    <row r="58" spans="1:10" s="3" customFormat="1" ht="30" customHeight="1" thickBot="1" x14ac:dyDescent="0.4">
      <c r="A58" s="97" t="s">
        <v>28</v>
      </c>
      <c r="B58" s="29" t="s">
        <v>86</v>
      </c>
      <c r="C58" s="27" t="s">
        <v>87</v>
      </c>
      <c r="D58" s="30" t="s">
        <v>96</v>
      </c>
      <c r="E58" s="106"/>
      <c r="F58" s="74" t="str">
        <f t="shared" si="0"/>
        <v>Minor</v>
      </c>
      <c r="G58" s="5">
        <v>0</v>
      </c>
      <c r="H58" s="5">
        <v>0</v>
      </c>
      <c r="I58" s="5">
        <v>0</v>
      </c>
      <c r="J58" s="5">
        <v>0</v>
      </c>
    </row>
    <row r="59" spans="1:10" s="3" customFormat="1" ht="30" customHeight="1" thickBot="1" x14ac:dyDescent="0.4">
      <c r="A59" s="97" t="s">
        <v>28</v>
      </c>
      <c r="B59" s="29" t="s">
        <v>86</v>
      </c>
      <c r="C59" s="27" t="s">
        <v>87</v>
      </c>
      <c r="D59" s="30" t="s">
        <v>97</v>
      </c>
      <c r="E59" s="106"/>
      <c r="F59" s="74" t="str">
        <f t="shared" si="0"/>
        <v>Minor</v>
      </c>
      <c r="G59" s="5">
        <v>0</v>
      </c>
      <c r="H59" s="5">
        <v>0</v>
      </c>
      <c r="I59" s="5">
        <v>0</v>
      </c>
      <c r="J59" s="5">
        <v>0</v>
      </c>
    </row>
    <row r="60" spans="1:10" s="3" customFormat="1" ht="30" customHeight="1" thickBot="1" x14ac:dyDescent="0.4">
      <c r="A60" s="97" t="s">
        <v>28</v>
      </c>
      <c r="B60" s="29" t="s">
        <v>86</v>
      </c>
      <c r="C60" s="27" t="s">
        <v>87</v>
      </c>
      <c r="D60" s="30" t="s">
        <v>98</v>
      </c>
      <c r="E60" s="106"/>
      <c r="F60" s="74" t="str">
        <f t="shared" si="0"/>
        <v>Minor</v>
      </c>
      <c r="G60" s="5">
        <v>0</v>
      </c>
      <c r="H60" s="5">
        <v>0</v>
      </c>
      <c r="I60" s="5">
        <v>0</v>
      </c>
      <c r="J60" s="5">
        <v>0</v>
      </c>
    </row>
    <row r="61" spans="1:10" s="3" customFormat="1" ht="30" customHeight="1" thickBot="1" x14ac:dyDescent="0.4">
      <c r="A61" s="97" t="s">
        <v>28</v>
      </c>
      <c r="B61" s="29" t="s">
        <v>86</v>
      </c>
      <c r="C61" s="27" t="s">
        <v>87</v>
      </c>
      <c r="D61" s="30" t="s">
        <v>99</v>
      </c>
      <c r="E61" s="106"/>
      <c r="F61" s="74" t="str">
        <f t="shared" si="0"/>
        <v>Minor</v>
      </c>
      <c r="G61" s="5">
        <v>0</v>
      </c>
      <c r="H61" s="5">
        <v>0</v>
      </c>
      <c r="I61" s="5">
        <v>0</v>
      </c>
      <c r="J61" s="5">
        <v>0</v>
      </c>
    </row>
    <row r="62" spans="1:10" s="3" customFormat="1" ht="30" customHeight="1" thickBot="1" x14ac:dyDescent="0.4">
      <c r="A62" s="97" t="s">
        <v>28</v>
      </c>
      <c r="B62" s="29" t="s">
        <v>86</v>
      </c>
      <c r="C62" s="27" t="s">
        <v>87</v>
      </c>
      <c r="D62" s="30" t="s">
        <v>100</v>
      </c>
      <c r="E62" s="106"/>
      <c r="F62" s="74" t="str">
        <f t="shared" si="0"/>
        <v>Minor</v>
      </c>
      <c r="G62" s="5">
        <v>0</v>
      </c>
      <c r="H62" s="5">
        <v>0</v>
      </c>
      <c r="I62" s="5">
        <v>0</v>
      </c>
      <c r="J62" s="5">
        <v>0</v>
      </c>
    </row>
    <row r="63" spans="1:10" s="3" customFormat="1" ht="30" customHeight="1" thickBot="1" x14ac:dyDescent="0.4">
      <c r="A63" s="97" t="s">
        <v>28</v>
      </c>
      <c r="B63" s="29" t="s">
        <v>86</v>
      </c>
      <c r="C63" s="27" t="s">
        <v>87</v>
      </c>
      <c r="D63" s="30" t="s">
        <v>101</v>
      </c>
      <c r="E63" s="106"/>
      <c r="F63" s="74" t="str">
        <f t="shared" si="0"/>
        <v>Minor</v>
      </c>
      <c r="G63" s="5">
        <v>0</v>
      </c>
      <c r="H63" s="5">
        <v>0</v>
      </c>
      <c r="I63" s="5">
        <v>0</v>
      </c>
      <c r="J63" s="5">
        <v>0</v>
      </c>
    </row>
    <row r="64" spans="1:10" s="3" customFormat="1" ht="30" customHeight="1" thickBot="1" x14ac:dyDescent="0.4">
      <c r="A64" s="56" t="str">
        <f>HYPERLINK("#'35'!A1", "Link to 35")</f>
        <v>Link to 35</v>
      </c>
      <c r="B64" s="29" t="s">
        <v>86</v>
      </c>
      <c r="C64" s="27" t="s">
        <v>87</v>
      </c>
      <c r="D64" s="30" t="s">
        <v>102</v>
      </c>
      <c r="E64" s="106"/>
      <c r="F64" s="74" t="str">
        <f t="shared" ca="1" si="0"/>
        <v>Minor</v>
      </c>
      <c r="G64" s="5">
        <f ca="1">VLOOKUP(G$3,INDIRECT("'"&amp;RIGHT(A64,2)&amp;"'!e15:f18"),2,FALSE)</f>
        <v>0</v>
      </c>
      <c r="H64" s="5">
        <f ca="1">VLOOKUP(H$3,INDIRECT("'"&amp;RIGHT(A64,2)&amp;"'!e15:f18"),2,FALSE)</f>
        <v>0</v>
      </c>
      <c r="I64" s="5">
        <f ca="1">VLOOKUP(I$3,INDIRECT("'"&amp;RIGHT(A64,2)&amp;"'!e15:f18"),2,FALSE)</f>
        <v>0</v>
      </c>
      <c r="J64" s="5">
        <f ca="1">VLOOKUP(J$3,INDIRECT("'"&amp;RIGHT(A64,2)&amp;"'!e15:f18"),2,FALSE)</f>
        <v>0</v>
      </c>
    </row>
    <row r="65" spans="1:10" s="3" customFormat="1" ht="30" customHeight="1" thickBot="1" x14ac:dyDescent="0.4">
      <c r="A65" s="97" t="s">
        <v>28</v>
      </c>
      <c r="B65" s="29" t="s">
        <v>86</v>
      </c>
      <c r="C65" s="27" t="s">
        <v>87</v>
      </c>
      <c r="D65" s="30" t="s">
        <v>103</v>
      </c>
      <c r="E65" s="106"/>
      <c r="F65" s="74" t="str">
        <f t="shared" si="0"/>
        <v>Minor</v>
      </c>
      <c r="G65" s="5">
        <v>0</v>
      </c>
      <c r="H65" s="5">
        <v>0</v>
      </c>
      <c r="I65" s="5">
        <v>0</v>
      </c>
      <c r="J65" s="5">
        <v>0</v>
      </c>
    </row>
    <row r="66" spans="1:10" s="3" customFormat="1" ht="30" customHeight="1" thickBot="1" x14ac:dyDescent="0.4">
      <c r="A66" s="97" t="s">
        <v>28</v>
      </c>
      <c r="B66" s="29" t="s">
        <v>86</v>
      </c>
      <c r="C66" s="27" t="s">
        <v>87</v>
      </c>
      <c r="D66" s="30" t="s">
        <v>104</v>
      </c>
      <c r="E66" s="106"/>
      <c r="F66" s="74" t="str">
        <f t="shared" si="0"/>
        <v>Minor</v>
      </c>
      <c r="G66" s="5">
        <v>0</v>
      </c>
      <c r="H66" s="5">
        <v>0</v>
      </c>
      <c r="I66" s="5">
        <v>0</v>
      </c>
      <c r="J66" s="5">
        <v>0</v>
      </c>
    </row>
    <row r="67" spans="1:10" s="3" customFormat="1" ht="30" customHeight="1" thickBot="1" x14ac:dyDescent="0.4">
      <c r="A67" s="97" t="s">
        <v>28</v>
      </c>
      <c r="B67" s="29" t="s">
        <v>86</v>
      </c>
      <c r="C67" s="27" t="s">
        <v>87</v>
      </c>
      <c r="D67" s="30" t="s">
        <v>105</v>
      </c>
      <c r="E67" s="106"/>
      <c r="F67" s="74" t="str">
        <f t="shared" si="0"/>
        <v>Minor</v>
      </c>
      <c r="G67" s="5">
        <v>0</v>
      </c>
      <c r="H67" s="5">
        <v>0</v>
      </c>
      <c r="I67" s="5">
        <v>0</v>
      </c>
      <c r="J67" s="5">
        <v>0</v>
      </c>
    </row>
    <row r="68" spans="1:10" s="3" customFormat="1" ht="30" customHeight="1" thickBot="1" x14ac:dyDescent="0.4">
      <c r="A68" s="97" t="s">
        <v>28</v>
      </c>
      <c r="B68" s="29" t="s">
        <v>86</v>
      </c>
      <c r="C68" s="27" t="s">
        <v>87</v>
      </c>
      <c r="D68" s="30" t="s">
        <v>106</v>
      </c>
      <c r="E68" s="106"/>
      <c r="F68" s="74" t="str">
        <f t="shared" ref="F68:F131" si="1">IF(SUM(G68:J68)=0,"Minor",IF(SUM(G68:J68)=1,"Low",IF(SUM(G68:J68)=2,"Moderate","High")))</f>
        <v>Minor</v>
      </c>
      <c r="G68" s="5">
        <v>0</v>
      </c>
      <c r="H68" s="5">
        <v>0</v>
      </c>
      <c r="I68" s="5">
        <v>0</v>
      </c>
      <c r="J68" s="5">
        <v>0</v>
      </c>
    </row>
    <row r="69" spans="1:10" s="3" customFormat="1" ht="30" customHeight="1" thickBot="1" x14ac:dyDescent="0.4">
      <c r="A69" s="97" t="s">
        <v>28</v>
      </c>
      <c r="B69" s="29" t="s">
        <v>86</v>
      </c>
      <c r="C69" s="27" t="s">
        <v>87</v>
      </c>
      <c r="D69" s="30" t="s">
        <v>107</v>
      </c>
      <c r="E69" s="106"/>
      <c r="F69" s="74" t="str">
        <f t="shared" si="1"/>
        <v>Minor</v>
      </c>
      <c r="G69" s="5">
        <v>0</v>
      </c>
      <c r="H69" s="5">
        <v>0</v>
      </c>
      <c r="I69" s="5">
        <v>0</v>
      </c>
      <c r="J69" s="5">
        <v>0</v>
      </c>
    </row>
    <row r="70" spans="1:10" s="3" customFormat="1" ht="30" customHeight="1" thickBot="1" x14ac:dyDescent="0.4">
      <c r="A70" s="97" t="s">
        <v>28</v>
      </c>
      <c r="B70" s="29" t="s">
        <v>86</v>
      </c>
      <c r="C70" s="27" t="s">
        <v>87</v>
      </c>
      <c r="D70" s="30" t="s">
        <v>108</v>
      </c>
      <c r="E70" s="106"/>
      <c r="F70" s="74" t="str">
        <f t="shared" si="1"/>
        <v>Minor</v>
      </c>
      <c r="G70" s="5">
        <v>0</v>
      </c>
      <c r="H70" s="5">
        <v>0</v>
      </c>
      <c r="I70" s="5">
        <v>0</v>
      </c>
      <c r="J70" s="5">
        <v>0</v>
      </c>
    </row>
    <row r="71" spans="1:10" s="3" customFormat="1" ht="30" customHeight="1" thickBot="1" x14ac:dyDescent="0.4">
      <c r="A71" s="56" t="str">
        <f>HYPERLINK("#'36'!A1", "Link to 36")</f>
        <v>Link to 36</v>
      </c>
      <c r="B71" s="29" t="s">
        <v>86</v>
      </c>
      <c r="C71" s="27" t="s">
        <v>87</v>
      </c>
      <c r="D71" s="30" t="s">
        <v>109</v>
      </c>
      <c r="E71" s="106"/>
      <c r="F71" s="74" t="str">
        <f t="shared" ca="1" si="1"/>
        <v>Minor</v>
      </c>
      <c r="G71" s="5">
        <f ca="1">VLOOKUP(G$3,INDIRECT("'"&amp;RIGHT(A71,2)&amp;"'!e15:f18"),2,FALSE)</f>
        <v>0</v>
      </c>
      <c r="H71" s="5">
        <f ca="1">VLOOKUP(H$3,INDIRECT("'"&amp;RIGHT(A71,2)&amp;"'!e15:f18"),2,FALSE)</f>
        <v>0</v>
      </c>
      <c r="I71" s="5">
        <f ca="1">VLOOKUP(I$3,INDIRECT("'"&amp;RIGHT(A71,2)&amp;"'!e15:f18"),2,FALSE)</f>
        <v>0</v>
      </c>
      <c r="J71" s="5">
        <f ca="1">VLOOKUP(J$3,INDIRECT("'"&amp;RIGHT(A71,2)&amp;"'!e15:f18"),2,FALSE)</f>
        <v>0</v>
      </c>
    </row>
    <row r="72" spans="1:10" s="3" customFormat="1" ht="30" customHeight="1" thickBot="1" x14ac:dyDescent="0.4">
      <c r="A72" s="97" t="s">
        <v>28</v>
      </c>
      <c r="B72" s="29" t="s">
        <v>86</v>
      </c>
      <c r="C72" s="27" t="s">
        <v>87</v>
      </c>
      <c r="D72" s="30" t="s">
        <v>110</v>
      </c>
      <c r="E72" s="106"/>
      <c r="F72" s="74" t="str">
        <f t="shared" si="1"/>
        <v>Minor</v>
      </c>
      <c r="G72" s="5">
        <v>0</v>
      </c>
      <c r="H72" s="5">
        <v>0</v>
      </c>
      <c r="I72" s="5">
        <v>0</v>
      </c>
      <c r="J72" s="5">
        <v>0</v>
      </c>
    </row>
    <row r="73" spans="1:10" s="3" customFormat="1" ht="30" customHeight="1" thickBot="1" x14ac:dyDescent="0.4">
      <c r="A73" s="97" t="s">
        <v>28</v>
      </c>
      <c r="B73" s="29" t="s">
        <v>86</v>
      </c>
      <c r="C73" s="27" t="s">
        <v>87</v>
      </c>
      <c r="D73" s="30" t="s">
        <v>111</v>
      </c>
      <c r="E73" s="106"/>
      <c r="F73" s="74" t="str">
        <f t="shared" si="1"/>
        <v>Minor</v>
      </c>
      <c r="G73" s="5">
        <v>0</v>
      </c>
      <c r="H73" s="5">
        <v>0</v>
      </c>
      <c r="I73" s="5">
        <v>0</v>
      </c>
      <c r="J73" s="5">
        <v>0</v>
      </c>
    </row>
    <row r="74" spans="1:10" s="3" customFormat="1" ht="30" customHeight="1" thickBot="1" x14ac:dyDescent="0.4">
      <c r="A74" s="97" t="s">
        <v>28</v>
      </c>
      <c r="B74" s="29" t="s">
        <v>86</v>
      </c>
      <c r="C74" s="27" t="s">
        <v>87</v>
      </c>
      <c r="D74" s="30" t="s">
        <v>112</v>
      </c>
      <c r="E74" s="106"/>
      <c r="F74" s="74" t="str">
        <f t="shared" si="1"/>
        <v>Minor</v>
      </c>
      <c r="G74" s="5">
        <v>0</v>
      </c>
      <c r="H74" s="5">
        <v>0</v>
      </c>
      <c r="I74" s="5">
        <v>0</v>
      </c>
      <c r="J74" s="5">
        <v>0</v>
      </c>
    </row>
    <row r="75" spans="1:10" s="3" customFormat="1" ht="30" customHeight="1" thickBot="1" x14ac:dyDescent="0.4">
      <c r="A75" s="97" t="s">
        <v>28</v>
      </c>
      <c r="B75" s="29" t="s">
        <v>86</v>
      </c>
      <c r="C75" s="27" t="s">
        <v>87</v>
      </c>
      <c r="D75" s="30" t="s">
        <v>113</v>
      </c>
      <c r="E75" s="106"/>
      <c r="F75" s="74" t="str">
        <f t="shared" si="1"/>
        <v>Minor</v>
      </c>
      <c r="G75" s="5">
        <v>0</v>
      </c>
      <c r="H75" s="5">
        <v>0</v>
      </c>
      <c r="I75" s="5">
        <v>0</v>
      </c>
      <c r="J75" s="5">
        <v>0</v>
      </c>
    </row>
    <row r="76" spans="1:10" s="3" customFormat="1" ht="30" customHeight="1" thickBot="1" x14ac:dyDescent="0.4">
      <c r="A76" s="97" t="s">
        <v>28</v>
      </c>
      <c r="B76" s="29" t="s">
        <v>86</v>
      </c>
      <c r="C76" s="27" t="s">
        <v>87</v>
      </c>
      <c r="D76" s="30" t="s">
        <v>113</v>
      </c>
      <c r="E76" s="106"/>
      <c r="F76" s="74" t="str">
        <f t="shared" si="1"/>
        <v>Minor</v>
      </c>
      <c r="G76" s="5">
        <v>0</v>
      </c>
      <c r="H76" s="5">
        <v>0</v>
      </c>
      <c r="I76" s="5">
        <v>0</v>
      </c>
      <c r="J76" s="5">
        <v>0</v>
      </c>
    </row>
    <row r="77" spans="1:10" s="3" customFormat="1" ht="30" customHeight="1" thickBot="1" x14ac:dyDescent="0.4">
      <c r="A77" s="56" t="str">
        <f>HYPERLINK("#'34'!A1", "Link to 34")</f>
        <v>Link to 34</v>
      </c>
      <c r="B77" s="29" t="s">
        <v>86</v>
      </c>
      <c r="C77" s="27" t="s">
        <v>87</v>
      </c>
      <c r="D77" s="30" t="s">
        <v>114</v>
      </c>
      <c r="E77" s="106"/>
      <c r="F77" s="74" t="str">
        <f t="shared" ca="1" si="1"/>
        <v>Minor</v>
      </c>
      <c r="G77" s="5">
        <f ca="1">VLOOKUP(G$3,INDIRECT("'"&amp;RIGHT(A77,2)&amp;"'!e15:f18"),2,FALSE)</f>
        <v>0</v>
      </c>
      <c r="H77" s="5">
        <f ca="1">VLOOKUP(H$3,INDIRECT("'"&amp;RIGHT(A77,2)&amp;"'!e15:f18"),2,FALSE)</f>
        <v>0</v>
      </c>
      <c r="I77" s="5">
        <f ca="1">VLOOKUP(I$3,INDIRECT("'"&amp;RIGHT(A77,2)&amp;"'!e15:f18"),2,FALSE)</f>
        <v>0</v>
      </c>
      <c r="J77" s="5">
        <f ca="1">VLOOKUP(J$3,INDIRECT("'"&amp;RIGHT(A77,2)&amp;"'!e15:f18"),2,FALSE)</f>
        <v>0</v>
      </c>
    </row>
    <row r="78" spans="1:10" s="3" customFormat="1" ht="30" customHeight="1" thickBot="1" x14ac:dyDescent="0.4">
      <c r="A78" s="97" t="s">
        <v>28</v>
      </c>
      <c r="B78" s="29" t="s">
        <v>86</v>
      </c>
      <c r="C78" s="27" t="s">
        <v>87</v>
      </c>
      <c r="D78" s="30" t="s">
        <v>115</v>
      </c>
      <c r="E78" s="106"/>
      <c r="F78" s="74" t="str">
        <f t="shared" si="1"/>
        <v>Minor</v>
      </c>
      <c r="G78" s="5">
        <v>0</v>
      </c>
      <c r="H78" s="5">
        <v>0</v>
      </c>
      <c r="I78" s="5">
        <v>0</v>
      </c>
      <c r="J78" s="5">
        <v>0</v>
      </c>
    </row>
    <row r="79" spans="1:10" s="3" customFormat="1" ht="30" customHeight="1" thickBot="1" x14ac:dyDescent="0.4">
      <c r="A79" s="97" t="s">
        <v>28</v>
      </c>
      <c r="B79" s="29" t="s">
        <v>86</v>
      </c>
      <c r="C79" s="27" t="s">
        <v>87</v>
      </c>
      <c r="D79" s="30" t="s">
        <v>116</v>
      </c>
      <c r="E79" s="106"/>
      <c r="F79" s="74" t="str">
        <f t="shared" si="1"/>
        <v>Minor</v>
      </c>
      <c r="G79" s="5">
        <v>0</v>
      </c>
      <c r="H79" s="5">
        <v>0</v>
      </c>
      <c r="I79" s="5">
        <v>0</v>
      </c>
      <c r="J79" s="5">
        <v>0</v>
      </c>
    </row>
    <row r="80" spans="1:10" s="3" customFormat="1" ht="30" customHeight="1" thickBot="1" x14ac:dyDescent="0.4">
      <c r="A80" s="97" t="s">
        <v>28</v>
      </c>
      <c r="B80" s="29" t="s">
        <v>86</v>
      </c>
      <c r="C80" s="27" t="s">
        <v>87</v>
      </c>
      <c r="D80" s="30" t="s">
        <v>117</v>
      </c>
      <c r="E80" s="106"/>
      <c r="F80" s="74" t="str">
        <f t="shared" si="1"/>
        <v>Minor</v>
      </c>
      <c r="G80" s="5">
        <v>0</v>
      </c>
      <c r="H80" s="5">
        <v>0</v>
      </c>
      <c r="I80" s="5">
        <v>0</v>
      </c>
      <c r="J80" s="5">
        <v>0</v>
      </c>
    </row>
    <row r="81" spans="1:10" s="3" customFormat="1" ht="30" customHeight="1" thickBot="1" x14ac:dyDescent="0.4">
      <c r="A81" s="97" t="s">
        <v>28</v>
      </c>
      <c r="B81" s="29" t="s">
        <v>86</v>
      </c>
      <c r="C81" s="27" t="s">
        <v>87</v>
      </c>
      <c r="D81" s="30" t="s">
        <v>118</v>
      </c>
      <c r="E81" s="106"/>
      <c r="F81" s="74" t="str">
        <f t="shared" si="1"/>
        <v>Minor</v>
      </c>
      <c r="G81" s="5">
        <v>0</v>
      </c>
      <c r="H81" s="5">
        <v>0</v>
      </c>
      <c r="I81" s="5">
        <v>0</v>
      </c>
      <c r="J81" s="5">
        <v>0</v>
      </c>
    </row>
    <row r="82" spans="1:10" s="3" customFormat="1" ht="30" customHeight="1" thickBot="1" x14ac:dyDescent="0.4">
      <c r="A82" s="97" t="s">
        <v>28</v>
      </c>
      <c r="B82" s="29" t="s">
        <v>86</v>
      </c>
      <c r="C82" s="27" t="s">
        <v>87</v>
      </c>
      <c r="D82" s="30" t="s">
        <v>119</v>
      </c>
      <c r="E82" s="106"/>
      <c r="F82" s="74" t="str">
        <f t="shared" si="1"/>
        <v>Minor</v>
      </c>
      <c r="G82" s="5">
        <v>0</v>
      </c>
      <c r="H82" s="5">
        <v>0</v>
      </c>
      <c r="I82" s="5">
        <v>0</v>
      </c>
      <c r="J82" s="5">
        <v>0</v>
      </c>
    </row>
    <row r="83" spans="1:10" s="3" customFormat="1" ht="30" customHeight="1" x14ac:dyDescent="0.35">
      <c r="A83" s="99" t="s">
        <v>28</v>
      </c>
      <c r="B83" s="100" t="s">
        <v>86</v>
      </c>
      <c r="C83" s="101" t="s">
        <v>87</v>
      </c>
      <c r="D83" s="30" t="s">
        <v>120</v>
      </c>
      <c r="E83" s="106"/>
      <c r="F83" s="74" t="str">
        <f t="shared" si="1"/>
        <v>Minor</v>
      </c>
      <c r="G83" s="5">
        <v>0</v>
      </c>
      <c r="H83" s="5">
        <v>0</v>
      </c>
      <c r="I83" s="5">
        <v>0</v>
      </c>
      <c r="J83" s="5">
        <v>0</v>
      </c>
    </row>
    <row r="84" spans="1:10" s="3" customFormat="1" ht="30" customHeight="1" x14ac:dyDescent="0.35">
      <c r="A84" s="5" t="s">
        <v>28</v>
      </c>
      <c r="B84" s="29" t="s">
        <v>86</v>
      </c>
      <c r="C84" s="27" t="s">
        <v>87</v>
      </c>
      <c r="D84" s="30" t="s">
        <v>121</v>
      </c>
      <c r="E84" s="106"/>
      <c r="F84" s="74" t="str">
        <f t="shared" si="1"/>
        <v>Minor</v>
      </c>
      <c r="G84" s="5">
        <v>0</v>
      </c>
      <c r="H84" s="5">
        <v>0</v>
      </c>
      <c r="I84" s="5">
        <v>0</v>
      </c>
      <c r="J84" s="5">
        <v>0</v>
      </c>
    </row>
    <row r="85" spans="1:10" s="3" customFormat="1" ht="30" customHeight="1" x14ac:dyDescent="0.35">
      <c r="A85" s="5" t="s">
        <v>28</v>
      </c>
      <c r="B85" s="29" t="s">
        <v>86</v>
      </c>
      <c r="C85" s="27" t="s">
        <v>87</v>
      </c>
      <c r="D85" s="30" t="s">
        <v>122</v>
      </c>
      <c r="E85" s="106"/>
      <c r="F85" s="74" t="str">
        <f t="shared" si="1"/>
        <v>Minor</v>
      </c>
      <c r="G85" s="5">
        <v>0</v>
      </c>
      <c r="H85" s="5">
        <v>0</v>
      </c>
      <c r="I85" s="5">
        <v>0</v>
      </c>
      <c r="J85" s="5">
        <v>0</v>
      </c>
    </row>
    <row r="86" spans="1:10" s="3" customFormat="1" ht="30" customHeight="1" x14ac:dyDescent="0.35">
      <c r="A86" s="5" t="s">
        <v>28</v>
      </c>
      <c r="B86" s="29" t="s">
        <v>86</v>
      </c>
      <c r="C86" s="27" t="s">
        <v>87</v>
      </c>
      <c r="D86" s="30" t="s">
        <v>123</v>
      </c>
      <c r="E86" s="106"/>
      <c r="F86" s="74" t="str">
        <f t="shared" si="1"/>
        <v>Minor</v>
      </c>
      <c r="G86" s="5">
        <v>0</v>
      </c>
      <c r="H86" s="5">
        <v>0</v>
      </c>
      <c r="I86" s="5">
        <v>0</v>
      </c>
      <c r="J86" s="5">
        <v>0</v>
      </c>
    </row>
    <row r="87" spans="1:10" s="3" customFormat="1" ht="30" customHeight="1" x14ac:dyDescent="0.35">
      <c r="A87" s="5" t="s">
        <v>28</v>
      </c>
      <c r="B87" s="29" t="s">
        <v>86</v>
      </c>
      <c r="C87" s="27" t="s">
        <v>87</v>
      </c>
      <c r="D87" s="30" t="s">
        <v>124</v>
      </c>
      <c r="E87" s="106"/>
      <c r="F87" s="74" t="str">
        <f t="shared" si="1"/>
        <v>Minor</v>
      </c>
      <c r="G87" s="5">
        <v>0</v>
      </c>
      <c r="H87" s="5">
        <v>0</v>
      </c>
      <c r="I87" s="5">
        <v>0</v>
      </c>
      <c r="J87" s="5">
        <v>0</v>
      </c>
    </row>
    <row r="88" spans="1:10" s="3" customFormat="1" ht="30" customHeight="1" x14ac:dyDescent="0.35">
      <c r="A88" s="5" t="s">
        <v>28</v>
      </c>
      <c r="B88" s="29" t="s">
        <v>86</v>
      </c>
      <c r="C88" s="27" t="s">
        <v>87</v>
      </c>
      <c r="D88" s="30" t="s">
        <v>125</v>
      </c>
      <c r="E88" s="106"/>
      <c r="F88" s="74" t="str">
        <f t="shared" si="1"/>
        <v>Minor</v>
      </c>
      <c r="G88" s="5">
        <v>0</v>
      </c>
      <c r="H88" s="5">
        <v>0</v>
      </c>
      <c r="I88" s="5">
        <v>0</v>
      </c>
      <c r="J88" s="5">
        <v>0</v>
      </c>
    </row>
    <row r="89" spans="1:10" s="3" customFormat="1" ht="30" customHeight="1" x14ac:dyDescent="0.35">
      <c r="A89" s="5" t="s">
        <v>28</v>
      </c>
      <c r="B89" s="29" t="s">
        <v>86</v>
      </c>
      <c r="C89" s="27" t="s">
        <v>87</v>
      </c>
      <c r="D89" s="30" t="s">
        <v>126</v>
      </c>
      <c r="E89" s="106"/>
      <c r="F89" s="74" t="str">
        <f t="shared" si="1"/>
        <v>Minor</v>
      </c>
      <c r="G89" s="5">
        <v>0</v>
      </c>
      <c r="H89" s="5">
        <v>0</v>
      </c>
      <c r="I89" s="5">
        <v>0</v>
      </c>
      <c r="J89" s="5">
        <v>0</v>
      </c>
    </row>
    <row r="90" spans="1:10" s="3" customFormat="1" ht="30" customHeight="1" x14ac:dyDescent="0.35">
      <c r="A90" s="5" t="s">
        <v>28</v>
      </c>
      <c r="B90" s="29" t="s">
        <v>86</v>
      </c>
      <c r="C90" s="27" t="s">
        <v>87</v>
      </c>
      <c r="D90" s="30" t="s">
        <v>127</v>
      </c>
      <c r="E90" s="106"/>
      <c r="F90" s="74" t="str">
        <f t="shared" si="1"/>
        <v>Minor</v>
      </c>
      <c r="G90" s="5">
        <v>0</v>
      </c>
      <c r="H90" s="5">
        <v>0</v>
      </c>
      <c r="I90" s="5">
        <v>0</v>
      </c>
      <c r="J90" s="5">
        <v>0</v>
      </c>
    </row>
    <row r="91" spans="1:10" s="3" customFormat="1" ht="30" customHeight="1" x14ac:dyDescent="0.35">
      <c r="A91" s="5" t="s">
        <v>28</v>
      </c>
      <c r="B91" s="29" t="s">
        <v>86</v>
      </c>
      <c r="C91" s="27" t="s">
        <v>87</v>
      </c>
      <c r="D91" s="30" t="s">
        <v>128</v>
      </c>
      <c r="E91" s="106"/>
      <c r="F91" s="74" t="str">
        <f t="shared" si="1"/>
        <v>Minor</v>
      </c>
      <c r="G91" s="5">
        <v>0</v>
      </c>
      <c r="H91" s="5">
        <v>0</v>
      </c>
      <c r="I91" s="5">
        <v>0</v>
      </c>
      <c r="J91" s="5">
        <v>0</v>
      </c>
    </row>
    <row r="92" spans="1:10" s="3" customFormat="1" ht="30" customHeight="1" x14ac:dyDescent="0.35">
      <c r="A92" s="5" t="s">
        <v>28</v>
      </c>
      <c r="B92" s="29" t="s">
        <v>86</v>
      </c>
      <c r="C92" s="27" t="s">
        <v>87</v>
      </c>
      <c r="D92" s="30" t="s">
        <v>129</v>
      </c>
      <c r="E92" s="106"/>
      <c r="F92" s="74" t="str">
        <f t="shared" si="1"/>
        <v>Minor</v>
      </c>
      <c r="G92" s="5">
        <v>0</v>
      </c>
      <c r="H92" s="5">
        <v>0</v>
      </c>
      <c r="I92" s="5">
        <v>0</v>
      </c>
      <c r="J92" s="5">
        <v>0</v>
      </c>
    </row>
    <row r="93" spans="1:10" s="3" customFormat="1" ht="30" customHeight="1" x14ac:dyDescent="0.35">
      <c r="A93" s="5" t="s">
        <v>28</v>
      </c>
      <c r="B93" s="29" t="s">
        <v>86</v>
      </c>
      <c r="C93" s="27" t="s">
        <v>87</v>
      </c>
      <c r="D93" s="30" t="s">
        <v>130</v>
      </c>
      <c r="E93" s="106"/>
      <c r="F93" s="74" t="str">
        <f t="shared" si="1"/>
        <v>Minor</v>
      </c>
      <c r="G93" s="5">
        <v>0</v>
      </c>
      <c r="H93" s="5">
        <v>0</v>
      </c>
      <c r="I93" s="5">
        <v>0</v>
      </c>
      <c r="J93" s="5">
        <v>0</v>
      </c>
    </row>
    <row r="94" spans="1:10" s="3" customFormat="1" ht="30" customHeight="1" x14ac:dyDescent="0.35">
      <c r="A94" s="98" t="str">
        <f>HYPERLINK("#'33'!A1", "Link to 33")</f>
        <v>Link to 33</v>
      </c>
      <c r="B94" s="29" t="s">
        <v>86</v>
      </c>
      <c r="C94" s="27" t="s">
        <v>87</v>
      </c>
      <c r="D94" s="30" t="s">
        <v>131</v>
      </c>
      <c r="E94" s="106"/>
      <c r="F94" s="74" t="str">
        <f t="shared" ca="1" si="1"/>
        <v>Moderate</v>
      </c>
      <c r="G94" s="5">
        <f ca="1">VLOOKUP(G$3,INDIRECT("'"&amp;RIGHT(A94,2)&amp;"'!e15:f18"),2,FALSE)</f>
        <v>0</v>
      </c>
      <c r="H94" s="5">
        <f ca="1">VLOOKUP(H$3,INDIRECT("'"&amp;RIGHT(A94,2)&amp;"'!e15:f18"),2,FALSE)</f>
        <v>1</v>
      </c>
      <c r="I94" s="5">
        <f ca="1">VLOOKUP(I$3,INDIRECT("'"&amp;RIGHT(A94,2)&amp;"'!e15:f18"),2,FALSE)</f>
        <v>0</v>
      </c>
      <c r="J94" s="5">
        <f ca="1">VLOOKUP(J$3,INDIRECT("'"&amp;RIGHT(A94,2)&amp;"'!e15:f18"),2,FALSE)</f>
        <v>1</v>
      </c>
    </row>
    <row r="95" spans="1:10" s="3" customFormat="1" ht="30" customHeight="1" x14ac:dyDescent="0.35">
      <c r="A95" s="5" t="s">
        <v>28</v>
      </c>
      <c r="B95" s="29" t="s">
        <v>86</v>
      </c>
      <c r="C95" s="27" t="s">
        <v>87</v>
      </c>
      <c r="D95" s="30" t="s">
        <v>132</v>
      </c>
      <c r="E95" s="106"/>
      <c r="F95" s="74" t="str">
        <f t="shared" si="1"/>
        <v>Minor</v>
      </c>
      <c r="G95" s="5">
        <v>0</v>
      </c>
      <c r="H95" s="5">
        <v>0</v>
      </c>
      <c r="I95" s="5">
        <v>0</v>
      </c>
      <c r="J95" s="5">
        <v>0</v>
      </c>
    </row>
    <row r="96" spans="1:10" s="3" customFormat="1" ht="30" customHeight="1" x14ac:dyDescent="0.35">
      <c r="A96" s="5" t="s">
        <v>28</v>
      </c>
      <c r="B96" s="29" t="s">
        <v>86</v>
      </c>
      <c r="C96" s="27" t="s">
        <v>87</v>
      </c>
      <c r="D96" s="30" t="s">
        <v>133</v>
      </c>
      <c r="E96" s="106"/>
      <c r="F96" s="74" t="str">
        <f t="shared" si="1"/>
        <v>Minor</v>
      </c>
      <c r="G96" s="5">
        <v>0</v>
      </c>
      <c r="H96" s="5">
        <v>0</v>
      </c>
      <c r="I96" s="5">
        <v>0</v>
      </c>
      <c r="J96" s="5">
        <v>0</v>
      </c>
    </row>
    <row r="97" spans="1:10" s="3" customFormat="1" ht="30" customHeight="1" x14ac:dyDescent="0.35">
      <c r="A97" s="5" t="s">
        <v>28</v>
      </c>
      <c r="B97" s="29" t="s">
        <v>86</v>
      </c>
      <c r="C97" s="27" t="s">
        <v>87</v>
      </c>
      <c r="D97" s="30" t="s">
        <v>134</v>
      </c>
      <c r="E97" s="106"/>
      <c r="F97" s="74" t="str">
        <f t="shared" si="1"/>
        <v>Minor</v>
      </c>
      <c r="G97" s="5">
        <v>0</v>
      </c>
      <c r="H97" s="5">
        <v>0</v>
      </c>
      <c r="I97" s="5">
        <v>0</v>
      </c>
      <c r="J97" s="5">
        <v>0</v>
      </c>
    </row>
    <row r="98" spans="1:10" s="3" customFormat="1" ht="30" customHeight="1" x14ac:dyDescent="0.35">
      <c r="A98" s="5" t="s">
        <v>28</v>
      </c>
      <c r="B98" s="29" t="s">
        <v>86</v>
      </c>
      <c r="C98" s="27" t="s">
        <v>87</v>
      </c>
      <c r="D98" s="30" t="s">
        <v>135</v>
      </c>
      <c r="E98" s="106"/>
      <c r="F98" s="74" t="str">
        <f t="shared" si="1"/>
        <v>Minor</v>
      </c>
      <c r="G98" s="5">
        <v>0</v>
      </c>
      <c r="H98" s="5">
        <v>0</v>
      </c>
      <c r="I98" s="5">
        <v>0</v>
      </c>
      <c r="J98" s="5">
        <v>0</v>
      </c>
    </row>
    <row r="99" spans="1:10" s="3" customFormat="1" ht="30" customHeight="1" x14ac:dyDescent="0.35">
      <c r="A99" s="5" t="s">
        <v>28</v>
      </c>
      <c r="B99" s="29" t="s">
        <v>86</v>
      </c>
      <c r="C99" s="27" t="s">
        <v>87</v>
      </c>
      <c r="D99" s="30" t="s">
        <v>136</v>
      </c>
      <c r="E99" s="106"/>
      <c r="F99" s="74" t="str">
        <f t="shared" si="1"/>
        <v>Minor</v>
      </c>
      <c r="G99" s="5">
        <v>0</v>
      </c>
      <c r="H99" s="5">
        <v>0</v>
      </c>
      <c r="I99" s="5">
        <v>0</v>
      </c>
      <c r="J99" s="5">
        <v>0</v>
      </c>
    </row>
    <row r="100" spans="1:10" s="3" customFormat="1" ht="30" customHeight="1" x14ac:dyDescent="0.35">
      <c r="A100" s="5" t="s">
        <v>28</v>
      </c>
      <c r="B100" s="29" t="s">
        <v>86</v>
      </c>
      <c r="C100" s="27" t="s">
        <v>87</v>
      </c>
      <c r="D100" s="30" t="s">
        <v>137</v>
      </c>
      <c r="E100" s="106"/>
      <c r="F100" s="74" t="str">
        <f t="shared" si="1"/>
        <v>Minor</v>
      </c>
      <c r="G100" s="5">
        <v>0</v>
      </c>
      <c r="H100" s="5">
        <v>0</v>
      </c>
      <c r="I100" s="5">
        <v>0</v>
      </c>
      <c r="J100" s="5">
        <v>0</v>
      </c>
    </row>
    <row r="101" spans="1:10" s="3" customFormat="1" ht="30" customHeight="1" x14ac:dyDescent="0.35">
      <c r="A101" s="98" t="str">
        <f>HYPERLINK("#'32'!A1", "Link to 32")</f>
        <v>Link to 32</v>
      </c>
      <c r="B101" s="29" t="s">
        <v>86</v>
      </c>
      <c r="C101" s="27" t="s">
        <v>87</v>
      </c>
      <c r="D101" s="30" t="s">
        <v>138</v>
      </c>
      <c r="E101" s="106"/>
      <c r="F101" s="74" t="str">
        <f t="shared" ca="1" si="1"/>
        <v>Minor</v>
      </c>
      <c r="G101" s="5">
        <f ca="1">VLOOKUP(G$3,INDIRECT("'"&amp;RIGHT(A101,2)&amp;"'!e15:f18"),2,FALSE)</f>
        <v>0</v>
      </c>
      <c r="H101" s="5">
        <f ca="1">VLOOKUP(H$3,INDIRECT("'"&amp;RIGHT(A101,2)&amp;"'!e15:f18"),2,FALSE)</f>
        <v>0</v>
      </c>
      <c r="I101" s="5">
        <f ca="1">VLOOKUP(I$3,INDIRECT("'"&amp;RIGHT(A101,2)&amp;"'!e15:f18"),2,FALSE)</f>
        <v>0</v>
      </c>
      <c r="J101" s="5">
        <f ca="1">VLOOKUP(J$3,INDIRECT("'"&amp;RIGHT(A101,2)&amp;"'!e15:f18"),2,FALSE)</f>
        <v>0</v>
      </c>
    </row>
    <row r="102" spans="1:10" s="3" customFormat="1" ht="30" customHeight="1" x14ac:dyDescent="0.35">
      <c r="A102" s="5" t="s">
        <v>28</v>
      </c>
      <c r="B102" s="29" t="s">
        <v>86</v>
      </c>
      <c r="C102" s="27" t="s">
        <v>87</v>
      </c>
      <c r="D102" s="30" t="s">
        <v>139</v>
      </c>
      <c r="E102" s="106"/>
      <c r="F102" s="74" t="str">
        <f t="shared" si="1"/>
        <v>Minor</v>
      </c>
      <c r="G102" s="5">
        <v>0</v>
      </c>
      <c r="H102" s="5">
        <v>0</v>
      </c>
      <c r="I102" s="5">
        <v>0</v>
      </c>
      <c r="J102" s="5">
        <v>0</v>
      </c>
    </row>
    <row r="103" spans="1:10" s="3" customFormat="1" ht="30" customHeight="1" x14ac:dyDescent="0.35">
      <c r="A103" s="5" t="s">
        <v>28</v>
      </c>
      <c r="B103" s="29" t="s">
        <v>86</v>
      </c>
      <c r="C103" s="27" t="s">
        <v>87</v>
      </c>
      <c r="D103" s="30" t="s">
        <v>140</v>
      </c>
      <c r="E103" s="106"/>
      <c r="F103" s="74" t="str">
        <f t="shared" si="1"/>
        <v>Minor</v>
      </c>
      <c r="G103" s="5">
        <v>0</v>
      </c>
      <c r="H103" s="5">
        <v>0</v>
      </c>
      <c r="I103" s="5">
        <v>0</v>
      </c>
      <c r="J103" s="5">
        <v>0</v>
      </c>
    </row>
    <row r="104" spans="1:10" s="3" customFormat="1" ht="30" customHeight="1" x14ac:dyDescent="0.35">
      <c r="A104" s="5" t="s">
        <v>28</v>
      </c>
      <c r="B104" s="29" t="s">
        <v>86</v>
      </c>
      <c r="C104" s="27" t="s">
        <v>87</v>
      </c>
      <c r="D104" s="30" t="s">
        <v>141</v>
      </c>
      <c r="E104" s="106"/>
      <c r="F104" s="74" t="str">
        <f t="shared" si="1"/>
        <v>Minor</v>
      </c>
      <c r="G104" s="5">
        <v>0</v>
      </c>
      <c r="H104" s="5">
        <v>0</v>
      </c>
      <c r="I104" s="5">
        <v>0</v>
      </c>
      <c r="J104" s="5">
        <v>0</v>
      </c>
    </row>
    <row r="105" spans="1:10" s="3" customFormat="1" ht="30" customHeight="1" x14ac:dyDescent="0.35">
      <c r="A105" s="5" t="s">
        <v>28</v>
      </c>
      <c r="B105" s="29" t="s">
        <v>142</v>
      </c>
      <c r="C105" s="27" t="s">
        <v>143</v>
      </c>
      <c r="D105" s="30" t="s">
        <v>144</v>
      </c>
      <c r="E105" s="106"/>
      <c r="F105" s="74" t="str">
        <f t="shared" si="1"/>
        <v>Minor</v>
      </c>
      <c r="G105" s="5">
        <v>0</v>
      </c>
      <c r="H105" s="5">
        <v>0</v>
      </c>
      <c r="I105" s="5">
        <v>0</v>
      </c>
      <c r="J105" s="5">
        <v>0</v>
      </c>
    </row>
    <row r="106" spans="1:10" s="3" customFormat="1" ht="30" customHeight="1" x14ac:dyDescent="0.35">
      <c r="A106" s="5" t="s">
        <v>28</v>
      </c>
      <c r="B106" s="29" t="s">
        <v>142</v>
      </c>
      <c r="C106" s="27" t="s">
        <v>143</v>
      </c>
      <c r="D106" s="30" t="s">
        <v>145</v>
      </c>
      <c r="E106" s="106"/>
      <c r="F106" s="74" t="str">
        <f t="shared" si="1"/>
        <v>Minor</v>
      </c>
      <c r="G106" s="5">
        <v>0</v>
      </c>
      <c r="H106" s="5">
        <v>0</v>
      </c>
      <c r="I106" s="5">
        <v>0</v>
      </c>
      <c r="J106" s="5">
        <v>0</v>
      </c>
    </row>
    <row r="107" spans="1:10" s="3" customFormat="1" ht="30" customHeight="1" x14ac:dyDescent="0.35">
      <c r="A107" s="5" t="s">
        <v>28</v>
      </c>
      <c r="B107" s="29" t="s">
        <v>142</v>
      </c>
      <c r="C107" s="27" t="s">
        <v>143</v>
      </c>
      <c r="D107" s="30" t="s">
        <v>146</v>
      </c>
      <c r="E107" s="106"/>
      <c r="F107" s="74" t="str">
        <f t="shared" si="1"/>
        <v>Minor</v>
      </c>
      <c r="G107" s="5">
        <v>0</v>
      </c>
      <c r="H107" s="5">
        <v>0</v>
      </c>
      <c r="I107" s="5">
        <v>0</v>
      </c>
      <c r="J107" s="5">
        <v>0</v>
      </c>
    </row>
    <row r="108" spans="1:10" s="3" customFormat="1" ht="30" customHeight="1" x14ac:dyDescent="0.35">
      <c r="A108" s="5" t="s">
        <v>28</v>
      </c>
      <c r="B108" s="29" t="s">
        <v>142</v>
      </c>
      <c r="C108" s="27" t="s">
        <v>143</v>
      </c>
      <c r="D108" s="30" t="s">
        <v>147</v>
      </c>
      <c r="E108" s="106"/>
      <c r="F108" s="74" t="str">
        <f t="shared" si="1"/>
        <v>Minor</v>
      </c>
      <c r="G108" s="5">
        <v>0</v>
      </c>
      <c r="H108" s="5">
        <v>0</v>
      </c>
      <c r="I108" s="5">
        <v>0</v>
      </c>
      <c r="J108" s="5">
        <v>0</v>
      </c>
    </row>
    <row r="109" spans="1:10" s="3" customFormat="1" ht="30" customHeight="1" x14ac:dyDescent="0.35">
      <c r="A109" s="5" t="s">
        <v>28</v>
      </c>
      <c r="B109" s="29" t="s">
        <v>142</v>
      </c>
      <c r="C109" s="27" t="s">
        <v>148</v>
      </c>
      <c r="D109" s="30" t="s">
        <v>149</v>
      </c>
      <c r="E109" s="106"/>
      <c r="F109" s="74" t="str">
        <f t="shared" si="1"/>
        <v>Minor</v>
      </c>
      <c r="G109" s="5">
        <v>0</v>
      </c>
      <c r="H109" s="5">
        <v>0</v>
      </c>
      <c r="I109" s="5">
        <v>0</v>
      </c>
      <c r="J109" s="5">
        <v>0</v>
      </c>
    </row>
    <row r="110" spans="1:10" s="3" customFormat="1" ht="30" customHeight="1" x14ac:dyDescent="0.35">
      <c r="A110" s="98" t="str">
        <f>HYPERLINK("#'55'!A1", "Link to 55")</f>
        <v>Link to 55</v>
      </c>
      <c r="B110" s="29" t="s">
        <v>142</v>
      </c>
      <c r="C110" s="27" t="s">
        <v>148</v>
      </c>
      <c r="D110" s="30" t="s">
        <v>150</v>
      </c>
      <c r="E110" s="106"/>
      <c r="F110" s="74" t="str">
        <f t="shared" ca="1" si="1"/>
        <v>Minor</v>
      </c>
      <c r="G110" s="5">
        <f ca="1">VLOOKUP(G$3,INDIRECT("'"&amp;RIGHT(A110,2)&amp;"'!e15:f18"),2,FALSE)</f>
        <v>0</v>
      </c>
      <c r="H110" s="5">
        <f ca="1">VLOOKUP(H$3,INDIRECT("'"&amp;RIGHT(A110,2)&amp;"'!e15:f18"),2,FALSE)</f>
        <v>0</v>
      </c>
      <c r="I110" s="5">
        <f ca="1">VLOOKUP(I$3,INDIRECT("'"&amp;RIGHT(A110,2)&amp;"'!e15:f18"),2,FALSE)</f>
        <v>0</v>
      </c>
      <c r="J110" s="5">
        <f ca="1">VLOOKUP(J$3,INDIRECT("'"&amp;RIGHT(A110,2)&amp;"'!e15:f18"),2,FALSE)</f>
        <v>0</v>
      </c>
    </row>
    <row r="111" spans="1:10" s="3" customFormat="1" ht="30" customHeight="1" x14ac:dyDescent="0.35">
      <c r="A111" s="5" t="s">
        <v>28</v>
      </c>
      <c r="B111" s="29" t="s">
        <v>142</v>
      </c>
      <c r="C111" s="27" t="s">
        <v>148</v>
      </c>
      <c r="D111" s="30" t="s">
        <v>151</v>
      </c>
      <c r="E111" s="106"/>
      <c r="F111" s="74" t="str">
        <f t="shared" si="1"/>
        <v>Minor</v>
      </c>
      <c r="G111" s="5">
        <v>0</v>
      </c>
      <c r="H111" s="5">
        <v>0</v>
      </c>
      <c r="I111" s="5">
        <v>0</v>
      </c>
      <c r="J111" s="5">
        <v>0</v>
      </c>
    </row>
    <row r="112" spans="1:10" s="3" customFormat="1" ht="30" customHeight="1" x14ac:dyDescent="0.35">
      <c r="A112" s="5" t="s">
        <v>28</v>
      </c>
      <c r="B112" s="29" t="s">
        <v>142</v>
      </c>
      <c r="C112" s="27" t="s">
        <v>148</v>
      </c>
      <c r="D112" s="30" t="s">
        <v>152</v>
      </c>
      <c r="E112" s="106"/>
      <c r="F112" s="74" t="str">
        <f t="shared" si="1"/>
        <v>Minor</v>
      </c>
      <c r="G112" s="5">
        <v>0</v>
      </c>
      <c r="H112" s="5">
        <v>0</v>
      </c>
      <c r="I112" s="5">
        <v>0</v>
      </c>
      <c r="J112" s="5">
        <v>0</v>
      </c>
    </row>
    <row r="113" spans="1:10" s="3" customFormat="1" ht="30" customHeight="1" x14ac:dyDescent="0.35">
      <c r="A113" s="5" t="s">
        <v>28</v>
      </c>
      <c r="B113" s="29" t="s">
        <v>142</v>
      </c>
      <c r="C113" s="27" t="s">
        <v>148</v>
      </c>
      <c r="D113" s="30" t="s">
        <v>153</v>
      </c>
      <c r="E113" s="106"/>
      <c r="F113" s="74" t="str">
        <f t="shared" si="1"/>
        <v>Minor</v>
      </c>
      <c r="G113" s="5">
        <v>0</v>
      </c>
      <c r="H113" s="5">
        <v>0</v>
      </c>
      <c r="I113" s="5">
        <v>0</v>
      </c>
      <c r="J113" s="5">
        <v>0</v>
      </c>
    </row>
    <row r="114" spans="1:10" s="3" customFormat="1" ht="30" customHeight="1" x14ac:dyDescent="0.35">
      <c r="A114" s="98" t="str">
        <f>HYPERLINK("#'56'!A1", "Link to 56")</f>
        <v>Link to 56</v>
      </c>
      <c r="B114" s="29" t="s">
        <v>142</v>
      </c>
      <c r="C114" s="27" t="s">
        <v>154</v>
      </c>
      <c r="D114" s="30" t="s">
        <v>155</v>
      </c>
      <c r="E114" s="106"/>
      <c r="F114" s="74" t="str">
        <f t="shared" ca="1" si="1"/>
        <v>Low</v>
      </c>
      <c r="G114" s="5">
        <f ca="1">VLOOKUP(G$3,INDIRECT("'"&amp;RIGHT(A114,2)&amp;"'!e15:f18"),2,FALSE)</f>
        <v>0</v>
      </c>
      <c r="H114" s="5">
        <f ca="1">VLOOKUP(H$3,INDIRECT("'"&amp;RIGHT(A114,2)&amp;"'!e15:f18"),2,FALSE)</f>
        <v>1</v>
      </c>
      <c r="I114" s="5">
        <f ca="1">VLOOKUP(I$3,INDIRECT("'"&amp;RIGHT(A114,2)&amp;"'!e15:f18"),2,FALSE)</f>
        <v>0</v>
      </c>
      <c r="J114" s="5">
        <f ca="1">VLOOKUP(J$3,INDIRECT("'"&amp;RIGHT(A114,2)&amp;"'!e15:f18"),2,FALSE)</f>
        <v>0</v>
      </c>
    </row>
    <row r="115" spans="1:10" s="3" customFormat="1" ht="30" customHeight="1" x14ac:dyDescent="0.35">
      <c r="A115" s="98" t="str">
        <f>HYPERLINK("#'57'!A1", "Link to 57")</f>
        <v>Link to 57</v>
      </c>
      <c r="B115" s="29" t="s">
        <v>142</v>
      </c>
      <c r="C115" s="27" t="s">
        <v>154</v>
      </c>
      <c r="D115" s="30" t="s">
        <v>156</v>
      </c>
      <c r="E115" s="106"/>
      <c r="F115" s="74" t="str">
        <f t="shared" ca="1" si="1"/>
        <v>Moderate</v>
      </c>
      <c r="G115" s="5">
        <f ca="1">VLOOKUP(G$3,INDIRECT("'"&amp;RIGHT(A115,2)&amp;"'!e15:f18"),2,FALSE)</f>
        <v>0</v>
      </c>
      <c r="H115" s="5">
        <f ca="1">VLOOKUP(H$3,INDIRECT("'"&amp;RIGHT(A115,2)&amp;"'!e15:f18"),2,FALSE)</f>
        <v>1</v>
      </c>
      <c r="I115" s="5">
        <f ca="1">VLOOKUP(I$3,INDIRECT("'"&amp;RIGHT(A115,2)&amp;"'!e15:f18"),2,FALSE)</f>
        <v>1</v>
      </c>
      <c r="J115" s="5">
        <f ca="1">VLOOKUP(J$3,INDIRECT("'"&amp;RIGHT(A115,2)&amp;"'!e15:f18"),2,FALSE)</f>
        <v>0</v>
      </c>
    </row>
    <row r="116" spans="1:10" s="3" customFormat="1" ht="30" customHeight="1" x14ac:dyDescent="0.35">
      <c r="A116" s="98" t="str">
        <f>HYPERLINK("#'58'!A1", "Link to 58")</f>
        <v>Link to 58</v>
      </c>
      <c r="B116" s="29" t="s">
        <v>142</v>
      </c>
      <c r="C116" s="27" t="s">
        <v>157</v>
      </c>
      <c r="D116" s="30" t="s">
        <v>158</v>
      </c>
      <c r="E116" s="106"/>
      <c r="F116" s="74" t="str">
        <f t="shared" ca="1" si="1"/>
        <v>Minor</v>
      </c>
      <c r="G116" s="5">
        <f ca="1">VLOOKUP(G$3,INDIRECT("'"&amp;RIGHT(A116,2)&amp;"'!e15:f18"),2,FALSE)</f>
        <v>0</v>
      </c>
      <c r="H116" s="5">
        <f ca="1">VLOOKUP(H$3,INDIRECT("'"&amp;RIGHT(A116,2)&amp;"'!e15:f18"),2,FALSE)</f>
        <v>0</v>
      </c>
      <c r="I116" s="5">
        <f ca="1">VLOOKUP(I$3,INDIRECT("'"&amp;RIGHT(A116,2)&amp;"'!e15:f18"),2,FALSE)</f>
        <v>0</v>
      </c>
      <c r="J116" s="5">
        <f ca="1">VLOOKUP(J$3,INDIRECT("'"&amp;RIGHT(A116,2)&amp;"'!e15:f18"),2,FALSE)</f>
        <v>0</v>
      </c>
    </row>
    <row r="117" spans="1:10" s="3" customFormat="1" ht="30" customHeight="1" x14ac:dyDescent="0.35">
      <c r="A117" s="5" t="s">
        <v>28</v>
      </c>
      <c r="B117" s="29" t="s">
        <v>142</v>
      </c>
      <c r="C117" s="27" t="s">
        <v>157</v>
      </c>
      <c r="D117" s="30" t="s">
        <v>159</v>
      </c>
      <c r="E117" s="106"/>
      <c r="F117" s="74" t="str">
        <f t="shared" si="1"/>
        <v>Minor</v>
      </c>
      <c r="G117" s="5">
        <v>0</v>
      </c>
      <c r="H117" s="5">
        <v>0</v>
      </c>
      <c r="I117" s="5">
        <v>0</v>
      </c>
      <c r="J117" s="5">
        <v>0</v>
      </c>
    </row>
    <row r="118" spans="1:10" s="3" customFormat="1" ht="30" customHeight="1" x14ac:dyDescent="0.35">
      <c r="A118" s="5" t="s">
        <v>28</v>
      </c>
      <c r="B118" s="29" t="s">
        <v>142</v>
      </c>
      <c r="C118" s="27" t="s">
        <v>157</v>
      </c>
      <c r="D118" s="30" t="s">
        <v>160</v>
      </c>
      <c r="E118" s="106"/>
      <c r="F118" s="74" t="str">
        <f t="shared" si="1"/>
        <v>Minor</v>
      </c>
      <c r="G118" s="5">
        <v>0</v>
      </c>
      <c r="H118" s="5">
        <v>0</v>
      </c>
      <c r="I118" s="5">
        <v>0</v>
      </c>
      <c r="J118" s="5">
        <v>0</v>
      </c>
    </row>
    <row r="119" spans="1:10" s="3" customFormat="1" ht="30" customHeight="1" x14ac:dyDescent="0.35">
      <c r="A119" s="98" t="str">
        <f>HYPERLINK("#'59'!A1", "Link to 59")</f>
        <v>Link to 59</v>
      </c>
      <c r="B119" s="29" t="s">
        <v>161</v>
      </c>
      <c r="C119" s="27" t="s">
        <v>162</v>
      </c>
      <c r="D119" s="30" t="s">
        <v>52</v>
      </c>
      <c r="E119" s="106"/>
      <c r="F119" s="74" t="str">
        <f t="shared" ca="1" si="1"/>
        <v>Moderate</v>
      </c>
      <c r="G119" s="5">
        <f ca="1">VLOOKUP(G$3,INDIRECT("'"&amp;RIGHT(A119,2)&amp;"'!e15:f18"),2,FALSE)</f>
        <v>0</v>
      </c>
      <c r="H119" s="5">
        <f ca="1">VLOOKUP(H$3,INDIRECT("'"&amp;RIGHT(A119,2)&amp;"'!e15:f18"),2,FALSE)</f>
        <v>1</v>
      </c>
      <c r="I119" s="5">
        <f ca="1">VLOOKUP(I$3,INDIRECT("'"&amp;RIGHT(A119,2)&amp;"'!e15:f18"),2,FALSE)</f>
        <v>1</v>
      </c>
      <c r="J119" s="5">
        <f ca="1">VLOOKUP(J$3,INDIRECT("'"&amp;RIGHT(A119,2)&amp;"'!e15:f18"),2,FALSE)</f>
        <v>0</v>
      </c>
    </row>
    <row r="120" spans="1:10" s="3" customFormat="1" ht="30" customHeight="1" x14ac:dyDescent="0.35">
      <c r="A120" s="5" t="s">
        <v>28</v>
      </c>
      <c r="B120" s="29" t="s">
        <v>161</v>
      </c>
      <c r="C120" s="27" t="s">
        <v>163</v>
      </c>
      <c r="D120" s="30" t="s">
        <v>52</v>
      </c>
      <c r="E120" s="106"/>
      <c r="F120" s="74" t="str">
        <f t="shared" si="1"/>
        <v>Minor</v>
      </c>
      <c r="G120" s="5">
        <v>0</v>
      </c>
      <c r="H120" s="5">
        <v>0</v>
      </c>
      <c r="I120" s="5">
        <v>0</v>
      </c>
      <c r="J120" s="5">
        <v>0</v>
      </c>
    </row>
    <row r="121" spans="1:10" s="3" customFormat="1" ht="30" customHeight="1" x14ac:dyDescent="0.35">
      <c r="A121" s="98" t="str">
        <f>HYPERLINK("#'60'!A1", "Link to 60")</f>
        <v>Link to 60</v>
      </c>
      <c r="B121" s="29" t="s">
        <v>161</v>
      </c>
      <c r="C121" s="27" t="s">
        <v>164</v>
      </c>
      <c r="D121" s="30" t="s">
        <v>52</v>
      </c>
      <c r="E121" s="106"/>
      <c r="F121" s="74" t="str">
        <f t="shared" ca="1" si="1"/>
        <v>Minor</v>
      </c>
      <c r="G121" s="5">
        <f ca="1">VLOOKUP(G$3,INDIRECT("'"&amp;RIGHT(A121,2)&amp;"'!e15:f18"),2,FALSE)</f>
        <v>0</v>
      </c>
      <c r="H121" s="5">
        <f ca="1">VLOOKUP(H$3,INDIRECT("'"&amp;RIGHT(A121,2)&amp;"'!e15:f18"),2,FALSE)</f>
        <v>0</v>
      </c>
      <c r="I121" s="5">
        <f ca="1">VLOOKUP(I$3,INDIRECT("'"&amp;RIGHT(A121,2)&amp;"'!e15:f18"),2,FALSE)</f>
        <v>0</v>
      </c>
      <c r="J121" s="5">
        <f ca="1">VLOOKUP(J$3,INDIRECT("'"&amp;RIGHT(A121,2)&amp;"'!e15:f18"),2,FALSE)</f>
        <v>0</v>
      </c>
    </row>
    <row r="122" spans="1:10" s="3" customFormat="1" ht="30" customHeight="1" x14ac:dyDescent="0.35">
      <c r="A122" s="5" t="s">
        <v>28</v>
      </c>
      <c r="B122" s="29" t="s">
        <v>161</v>
      </c>
      <c r="C122" s="27" t="s">
        <v>165</v>
      </c>
      <c r="D122" s="30" t="s">
        <v>52</v>
      </c>
      <c r="E122" s="106"/>
      <c r="F122" s="74" t="str">
        <f t="shared" si="1"/>
        <v>Minor</v>
      </c>
      <c r="G122" s="5">
        <v>0</v>
      </c>
      <c r="H122" s="5">
        <v>0</v>
      </c>
      <c r="I122" s="5">
        <v>0</v>
      </c>
      <c r="J122" s="5">
        <v>0</v>
      </c>
    </row>
    <row r="123" spans="1:10" s="3" customFormat="1" ht="30" customHeight="1" x14ac:dyDescent="0.35">
      <c r="A123" s="5" t="s">
        <v>28</v>
      </c>
      <c r="B123" s="29" t="s">
        <v>161</v>
      </c>
      <c r="C123" s="27" t="s">
        <v>166</v>
      </c>
      <c r="D123" s="30" t="s">
        <v>52</v>
      </c>
      <c r="E123" s="106"/>
      <c r="F123" s="74" t="str">
        <f t="shared" si="1"/>
        <v>Minor</v>
      </c>
      <c r="G123" s="5">
        <v>0</v>
      </c>
      <c r="H123" s="5">
        <v>0</v>
      </c>
      <c r="I123" s="5">
        <v>0</v>
      </c>
      <c r="J123" s="5">
        <v>0</v>
      </c>
    </row>
    <row r="124" spans="1:10" s="3" customFormat="1" ht="30" customHeight="1" x14ac:dyDescent="0.35">
      <c r="A124" s="5" t="s">
        <v>28</v>
      </c>
      <c r="B124" s="29" t="s">
        <v>167</v>
      </c>
      <c r="C124" s="27" t="s">
        <v>168</v>
      </c>
      <c r="D124" s="30" t="s">
        <v>52</v>
      </c>
      <c r="E124" s="106"/>
      <c r="F124" s="74" t="str">
        <f t="shared" si="1"/>
        <v>Minor</v>
      </c>
      <c r="G124" s="5">
        <v>0</v>
      </c>
      <c r="H124" s="5">
        <v>0</v>
      </c>
      <c r="I124" s="5">
        <v>0</v>
      </c>
      <c r="J124" s="5">
        <v>0</v>
      </c>
    </row>
    <row r="125" spans="1:10" s="3" customFormat="1" ht="30" customHeight="1" x14ac:dyDescent="0.35">
      <c r="A125" s="5" t="s">
        <v>28</v>
      </c>
      <c r="B125" s="29" t="s">
        <v>167</v>
      </c>
      <c r="C125" s="27" t="s">
        <v>169</v>
      </c>
      <c r="D125" s="30" t="s">
        <v>52</v>
      </c>
      <c r="E125" s="106"/>
      <c r="F125" s="74" t="str">
        <f t="shared" si="1"/>
        <v>Minor</v>
      </c>
      <c r="G125" s="5">
        <v>0</v>
      </c>
      <c r="H125" s="5">
        <v>0</v>
      </c>
      <c r="I125" s="5">
        <v>0</v>
      </c>
      <c r="J125" s="5">
        <v>0</v>
      </c>
    </row>
    <row r="126" spans="1:10" s="3" customFormat="1" ht="30" customHeight="1" x14ac:dyDescent="0.35">
      <c r="A126" s="5" t="s">
        <v>28</v>
      </c>
      <c r="B126" s="29" t="s">
        <v>167</v>
      </c>
      <c r="C126" s="27" t="s">
        <v>170</v>
      </c>
      <c r="D126" s="30" t="s">
        <v>52</v>
      </c>
      <c r="E126" s="106"/>
      <c r="F126" s="74" t="str">
        <f t="shared" si="1"/>
        <v>Minor</v>
      </c>
      <c r="G126" s="5">
        <v>0</v>
      </c>
      <c r="H126" s="5">
        <v>0</v>
      </c>
      <c r="I126" s="5">
        <v>0</v>
      </c>
      <c r="J126" s="5">
        <v>0</v>
      </c>
    </row>
    <row r="127" spans="1:10" s="3" customFormat="1" ht="30" customHeight="1" x14ac:dyDescent="0.35">
      <c r="A127" s="98" t="str">
        <f>HYPERLINK("#'80'!A1", "Link to 80")</f>
        <v>Link to 80</v>
      </c>
      <c r="B127" s="104" t="s">
        <v>167</v>
      </c>
      <c r="C127" s="102" t="s">
        <v>171</v>
      </c>
      <c r="D127" s="103" t="s">
        <v>172</v>
      </c>
      <c r="E127" s="106"/>
      <c r="F127" s="74" t="str">
        <f t="shared" ca="1" si="1"/>
        <v>High</v>
      </c>
      <c r="G127" s="5">
        <f ca="1">VLOOKUP(G$3,INDIRECT("'"&amp;RIGHT(A127,2)&amp;"'!e15:f18"),2,FALSE)</f>
        <v>0</v>
      </c>
      <c r="H127" s="5">
        <f ca="1">VLOOKUP(H$3,INDIRECT("'"&amp;RIGHT(A127,2)&amp;"'!e15:f18"),2,FALSE)</f>
        <v>1</v>
      </c>
      <c r="I127" s="5">
        <f ca="1">VLOOKUP(I$3,INDIRECT("'"&amp;RIGHT(A127,2)&amp;"'!e15:f18"),2,FALSE)</f>
        <v>1</v>
      </c>
      <c r="J127" s="5">
        <f ca="1">VLOOKUP(J$3,INDIRECT("'"&amp;RIGHT(A127,2)&amp;"'!e15:f18"),2,FALSE)</f>
        <v>1</v>
      </c>
    </row>
    <row r="128" spans="1:10" s="3" customFormat="1" ht="30" customHeight="1" x14ac:dyDescent="0.35">
      <c r="A128" s="5" t="s">
        <v>28</v>
      </c>
      <c r="B128" s="29" t="s">
        <v>167</v>
      </c>
      <c r="C128" s="27" t="s">
        <v>173</v>
      </c>
      <c r="D128" s="30" t="s">
        <v>52</v>
      </c>
      <c r="E128" s="106"/>
      <c r="F128" s="74" t="str">
        <f t="shared" si="1"/>
        <v>Minor</v>
      </c>
      <c r="G128" s="5">
        <v>0</v>
      </c>
      <c r="H128" s="5">
        <v>0</v>
      </c>
      <c r="I128" s="5">
        <v>0</v>
      </c>
      <c r="J128" s="5">
        <v>0</v>
      </c>
    </row>
    <row r="129" spans="1:10" s="3" customFormat="1" ht="30" customHeight="1" x14ac:dyDescent="0.35">
      <c r="A129" s="5" t="s">
        <v>28</v>
      </c>
      <c r="B129" s="29" t="s">
        <v>167</v>
      </c>
      <c r="C129" s="27" t="s">
        <v>174</v>
      </c>
      <c r="D129" s="30" t="s">
        <v>52</v>
      </c>
      <c r="E129" s="106"/>
      <c r="F129" s="74" t="str">
        <f t="shared" si="1"/>
        <v>Minor</v>
      </c>
      <c r="G129" s="5">
        <v>0</v>
      </c>
      <c r="H129" s="5">
        <v>0</v>
      </c>
      <c r="I129" s="5">
        <v>0</v>
      </c>
      <c r="J129" s="5">
        <v>0</v>
      </c>
    </row>
    <row r="130" spans="1:10" s="3" customFormat="1" ht="30" customHeight="1" x14ac:dyDescent="0.35">
      <c r="A130" s="5" t="s">
        <v>28</v>
      </c>
      <c r="B130" s="29" t="s">
        <v>167</v>
      </c>
      <c r="C130" s="27" t="s">
        <v>175</v>
      </c>
      <c r="D130" s="30" t="s">
        <v>52</v>
      </c>
      <c r="E130" s="106"/>
      <c r="F130" s="74" t="str">
        <f t="shared" si="1"/>
        <v>Minor</v>
      </c>
      <c r="G130" s="5">
        <v>0</v>
      </c>
      <c r="H130" s="5">
        <v>0</v>
      </c>
      <c r="I130" s="5">
        <v>0</v>
      </c>
      <c r="J130" s="5">
        <v>0</v>
      </c>
    </row>
    <row r="131" spans="1:10" s="3" customFormat="1" ht="30" customHeight="1" x14ac:dyDescent="0.35">
      <c r="A131" s="98" t="str">
        <f>HYPERLINK("#'61'!A1", "Link to 61")</f>
        <v>Link to 61</v>
      </c>
      <c r="B131" s="29" t="s">
        <v>167</v>
      </c>
      <c r="C131" s="27" t="s">
        <v>176</v>
      </c>
      <c r="D131" s="30" t="s">
        <v>52</v>
      </c>
      <c r="E131" s="106"/>
      <c r="F131" s="74" t="str">
        <f t="shared" ca="1" si="1"/>
        <v>Moderate</v>
      </c>
      <c r="G131" s="5">
        <f ca="1">VLOOKUP(G$3,INDIRECT("'"&amp;RIGHT(A131,2)&amp;"'!e15:f18"),2,FALSE)</f>
        <v>0</v>
      </c>
      <c r="H131" s="5">
        <f ca="1">VLOOKUP(H$3,INDIRECT("'"&amp;RIGHT(A131,2)&amp;"'!e15:f18"),2,FALSE)</f>
        <v>1</v>
      </c>
      <c r="I131" s="5">
        <f ca="1">VLOOKUP(I$3,INDIRECT("'"&amp;RIGHT(A131,2)&amp;"'!e15:f18"),2,FALSE)</f>
        <v>1</v>
      </c>
      <c r="J131" s="5">
        <f ca="1">VLOOKUP(J$3,INDIRECT("'"&amp;RIGHT(A131,2)&amp;"'!e15:f18"),2,FALSE)</f>
        <v>0</v>
      </c>
    </row>
    <row r="132" spans="1:10" s="3" customFormat="1" ht="30" customHeight="1" x14ac:dyDescent="0.35">
      <c r="A132" s="5" t="s">
        <v>28</v>
      </c>
      <c r="B132" s="29" t="s">
        <v>167</v>
      </c>
      <c r="C132" s="27" t="s">
        <v>177</v>
      </c>
      <c r="D132" s="30" t="s">
        <v>178</v>
      </c>
      <c r="E132" s="106"/>
      <c r="F132" s="74" t="str">
        <f t="shared" ref="F132:F195" si="2">IF(SUM(G132:J132)=0,"Minor",IF(SUM(G132:J132)=1,"Low",IF(SUM(G132:J132)=2,"Moderate","High")))</f>
        <v>Minor</v>
      </c>
      <c r="G132" s="5">
        <v>0</v>
      </c>
      <c r="H132" s="5">
        <v>0</v>
      </c>
      <c r="I132" s="5">
        <v>0</v>
      </c>
      <c r="J132" s="5">
        <v>0</v>
      </c>
    </row>
    <row r="133" spans="1:10" s="3" customFormat="1" ht="30" customHeight="1" x14ac:dyDescent="0.35">
      <c r="A133" s="5" t="s">
        <v>28</v>
      </c>
      <c r="B133" s="29" t="s">
        <v>167</v>
      </c>
      <c r="C133" s="27" t="s">
        <v>177</v>
      </c>
      <c r="D133" s="30" t="s">
        <v>179</v>
      </c>
      <c r="E133" s="106"/>
      <c r="F133" s="74" t="str">
        <f t="shared" si="2"/>
        <v>Minor</v>
      </c>
      <c r="G133" s="5">
        <v>0</v>
      </c>
      <c r="H133" s="5">
        <v>0</v>
      </c>
      <c r="I133" s="5">
        <v>0</v>
      </c>
      <c r="J133" s="5">
        <v>0</v>
      </c>
    </row>
    <row r="134" spans="1:10" s="3" customFormat="1" ht="30" customHeight="1" x14ac:dyDescent="0.35">
      <c r="A134" s="5" t="s">
        <v>28</v>
      </c>
      <c r="B134" s="29" t="s">
        <v>167</v>
      </c>
      <c r="C134" s="27" t="s">
        <v>177</v>
      </c>
      <c r="D134" s="30" t="s">
        <v>180</v>
      </c>
      <c r="E134" s="106"/>
      <c r="F134" s="74" t="str">
        <f t="shared" si="2"/>
        <v>Minor</v>
      </c>
      <c r="G134" s="5">
        <v>0</v>
      </c>
      <c r="H134" s="5">
        <v>0</v>
      </c>
      <c r="I134" s="5">
        <v>0</v>
      </c>
      <c r="J134" s="5">
        <v>0</v>
      </c>
    </row>
    <row r="135" spans="1:10" s="3" customFormat="1" ht="30" customHeight="1" x14ac:dyDescent="0.35">
      <c r="A135" s="5" t="s">
        <v>28</v>
      </c>
      <c r="B135" s="29" t="s">
        <v>167</v>
      </c>
      <c r="C135" s="27" t="s">
        <v>181</v>
      </c>
      <c r="D135" s="30" t="s">
        <v>52</v>
      </c>
      <c r="E135" s="106"/>
      <c r="F135" s="74" t="str">
        <f t="shared" si="2"/>
        <v>Minor</v>
      </c>
      <c r="G135" s="5">
        <v>0</v>
      </c>
      <c r="H135" s="5">
        <v>0</v>
      </c>
      <c r="I135" s="5">
        <v>0</v>
      </c>
      <c r="J135" s="5">
        <v>0</v>
      </c>
    </row>
    <row r="136" spans="1:10" s="3" customFormat="1" ht="30" customHeight="1" x14ac:dyDescent="0.35">
      <c r="A136" s="5" t="s">
        <v>28</v>
      </c>
      <c r="B136" s="29" t="s">
        <v>167</v>
      </c>
      <c r="C136" s="27" t="s">
        <v>182</v>
      </c>
      <c r="D136" s="30" t="s">
        <v>52</v>
      </c>
      <c r="E136" s="106"/>
      <c r="F136" s="74" t="str">
        <f t="shared" si="2"/>
        <v>Minor</v>
      </c>
      <c r="G136" s="5">
        <v>0</v>
      </c>
      <c r="H136" s="5">
        <v>0</v>
      </c>
      <c r="I136" s="5">
        <v>0</v>
      </c>
      <c r="J136" s="5">
        <v>0</v>
      </c>
    </row>
    <row r="137" spans="1:10" s="3" customFormat="1" ht="30" customHeight="1" x14ac:dyDescent="0.35">
      <c r="A137" s="5" t="s">
        <v>28</v>
      </c>
      <c r="B137" s="29" t="s">
        <v>167</v>
      </c>
      <c r="C137" s="27" t="s">
        <v>183</v>
      </c>
      <c r="D137" s="30" t="s">
        <v>52</v>
      </c>
      <c r="E137" s="106"/>
      <c r="F137" s="74" t="str">
        <f t="shared" si="2"/>
        <v>Minor</v>
      </c>
      <c r="G137" s="5">
        <v>0</v>
      </c>
      <c r="H137" s="5">
        <v>0</v>
      </c>
      <c r="I137" s="5">
        <v>0</v>
      </c>
      <c r="J137" s="5">
        <v>0</v>
      </c>
    </row>
    <row r="138" spans="1:10" s="3" customFormat="1" ht="30" customHeight="1" x14ac:dyDescent="0.35">
      <c r="A138" s="5" t="s">
        <v>28</v>
      </c>
      <c r="B138" s="29" t="s">
        <v>167</v>
      </c>
      <c r="C138" s="27" t="s">
        <v>184</v>
      </c>
      <c r="D138" s="30" t="s">
        <v>52</v>
      </c>
      <c r="E138" s="106"/>
      <c r="F138" s="74" t="str">
        <f t="shared" si="2"/>
        <v>Minor</v>
      </c>
      <c r="G138" s="5">
        <v>0</v>
      </c>
      <c r="H138" s="5">
        <v>0</v>
      </c>
      <c r="I138" s="5">
        <v>0</v>
      </c>
      <c r="J138" s="5">
        <v>0</v>
      </c>
    </row>
    <row r="139" spans="1:10" s="3" customFormat="1" ht="30" customHeight="1" x14ac:dyDescent="0.35">
      <c r="A139" s="5" t="s">
        <v>28</v>
      </c>
      <c r="B139" s="29" t="s">
        <v>167</v>
      </c>
      <c r="C139" s="27" t="s">
        <v>185</v>
      </c>
      <c r="D139" s="30" t="s">
        <v>52</v>
      </c>
      <c r="E139" s="106"/>
      <c r="F139" s="74" t="str">
        <f t="shared" si="2"/>
        <v>Minor</v>
      </c>
      <c r="G139" s="5">
        <v>0</v>
      </c>
      <c r="H139" s="5">
        <v>0</v>
      </c>
      <c r="I139" s="5">
        <v>0</v>
      </c>
      <c r="J139" s="5">
        <v>0</v>
      </c>
    </row>
    <row r="140" spans="1:10" s="3" customFormat="1" ht="30" customHeight="1" x14ac:dyDescent="0.35">
      <c r="A140" s="5" t="s">
        <v>28</v>
      </c>
      <c r="B140" s="29" t="s">
        <v>167</v>
      </c>
      <c r="C140" s="27" t="s">
        <v>186</v>
      </c>
      <c r="D140" s="30" t="s">
        <v>52</v>
      </c>
      <c r="E140" s="106"/>
      <c r="F140" s="74" t="str">
        <f t="shared" si="2"/>
        <v>Minor</v>
      </c>
      <c r="G140" s="5">
        <v>0</v>
      </c>
      <c r="H140" s="5">
        <v>0</v>
      </c>
      <c r="I140" s="5">
        <v>0</v>
      </c>
      <c r="J140" s="5">
        <v>0</v>
      </c>
    </row>
    <row r="141" spans="1:10" s="3" customFormat="1" ht="30" customHeight="1" x14ac:dyDescent="0.35">
      <c r="A141" s="5" t="s">
        <v>28</v>
      </c>
      <c r="B141" s="29" t="s">
        <v>167</v>
      </c>
      <c r="C141" s="27" t="s">
        <v>187</v>
      </c>
      <c r="D141" s="30" t="s">
        <v>52</v>
      </c>
      <c r="E141" s="106"/>
      <c r="F141" s="74" t="str">
        <f t="shared" si="2"/>
        <v>Minor</v>
      </c>
      <c r="G141" s="5">
        <v>0</v>
      </c>
      <c r="H141" s="5">
        <v>0</v>
      </c>
      <c r="I141" s="5">
        <v>0</v>
      </c>
      <c r="J141" s="5">
        <v>0</v>
      </c>
    </row>
    <row r="142" spans="1:10" s="3" customFormat="1" ht="30" customHeight="1" x14ac:dyDescent="0.35">
      <c r="A142" s="5" t="s">
        <v>28</v>
      </c>
      <c r="B142" s="29" t="s">
        <v>167</v>
      </c>
      <c r="C142" s="27" t="s">
        <v>188</v>
      </c>
      <c r="D142" s="30" t="s">
        <v>52</v>
      </c>
      <c r="E142" s="106"/>
      <c r="F142" s="74" t="str">
        <f t="shared" si="2"/>
        <v>Minor</v>
      </c>
      <c r="G142" s="5">
        <v>0</v>
      </c>
      <c r="H142" s="5">
        <v>0</v>
      </c>
      <c r="I142" s="5">
        <v>0</v>
      </c>
      <c r="J142" s="5">
        <v>0</v>
      </c>
    </row>
    <row r="143" spans="1:10" s="3" customFormat="1" ht="30" customHeight="1" x14ac:dyDescent="0.35">
      <c r="A143" s="5" t="s">
        <v>28</v>
      </c>
      <c r="B143" s="29" t="s">
        <v>167</v>
      </c>
      <c r="C143" s="27" t="s">
        <v>189</v>
      </c>
      <c r="D143" s="30" t="s">
        <v>190</v>
      </c>
      <c r="E143" s="106"/>
      <c r="F143" s="74" t="str">
        <f t="shared" si="2"/>
        <v>Minor</v>
      </c>
      <c r="G143" s="5">
        <v>0</v>
      </c>
      <c r="H143" s="5">
        <v>0</v>
      </c>
      <c r="I143" s="5">
        <v>0</v>
      </c>
      <c r="J143" s="5">
        <v>0</v>
      </c>
    </row>
    <row r="144" spans="1:10" s="3" customFormat="1" ht="30" customHeight="1" x14ac:dyDescent="0.35">
      <c r="A144" s="5" t="s">
        <v>28</v>
      </c>
      <c r="B144" s="29" t="s">
        <v>167</v>
      </c>
      <c r="C144" s="27" t="s">
        <v>189</v>
      </c>
      <c r="D144" s="30" t="s">
        <v>191</v>
      </c>
      <c r="E144" s="106"/>
      <c r="F144" s="74" t="str">
        <f t="shared" si="2"/>
        <v>Minor</v>
      </c>
      <c r="G144" s="5">
        <v>0</v>
      </c>
      <c r="H144" s="5">
        <v>0</v>
      </c>
      <c r="I144" s="5">
        <v>0</v>
      </c>
      <c r="J144" s="5">
        <v>0</v>
      </c>
    </row>
    <row r="145" spans="1:10" s="3" customFormat="1" ht="30" customHeight="1" x14ac:dyDescent="0.35">
      <c r="A145" s="5" t="s">
        <v>28</v>
      </c>
      <c r="B145" s="29" t="s">
        <v>167</v>
      </c>
      <c r="C145" s="27" t="s">
        <v>189</v>
      </c>
      <c r="D145" s="30" t="s">
        <v>192</v>
      </c>
      <c r="E145" s="106"/>
      <c r="F145" s="74" t="str">
        <f t="shared" si="2"/>
        <v>Minor</v>
      </c>
      <c r="G145" s="5">
        <v>0</v>
      </c>
      <c r="H145" s="5">
        <v>0</v>
      </c>
      <c r="I145" s="5">
        <v>0</v>
      </c>
      <c r="J145" s="5">
        <v>0</v>
      </c>
    </row>
    <row r="146" spans="1:10" s="3" customFormat="1" ht="30" customHeight="1" x14ac:dyDescent="0.35">
      <c r="A146" s="5" t="s">
        <v>28</v>
      </c>
      <c r="B146" s="29" t="s">
        <v>167</v>
      </c>
      <c r="C146" s="27" t="s">
        <v>189</v>
      </c>
      <c r="D146" s="30" t="s">
        <v>193</v>
      </c>
      <c r="E146" s="106"/>
      <c r="F146" s="74" t="str">
        <f t="shared" si="2"/>
        <v>Minor</v>
      </c>
      <c r="G146" s="5">
        <v>0</v>
      </c>
      <c r="H146" s="5">
        <v>0</v>
      </c>
      <c r="I146" s="5">
        <v>0</v>
      </c>
      <c r="J146" s="5">
        <v>0</v>
      </c>
    </row>
    <row r="147" spans="1:10" s="3" customFormat="1" ht="30" customHeight="1" x14ac:dyDescent="0.35">
      <c r="A147" s="98" t="str">
        <f>HYPERLINK("#'12'!A1", "Link to 12")</f>
        <v>Link to 12</v>
      </c>
      <c r="B147" s="29" t="s">
        <v>194</v>
      </c>
      <c r="C147" s="27" t="s">
        <v>195</v>
      </c>
      <c r="D147" s="30" t="s">
        <v>195</v>
      </c>
      <c r="E147" s="106"/>
      <c r="F147" s="74" t="str">
        <f t="shared" ca="1" si="2"/>
        <v>High</v>
      </c>
      <c r="G147" s="5">
        <f ca="1">VLOOKUP(G$3,INDIRECT("'"&amp;RIGHT(A147,2)&amp;"'!e15:f18"),2,FALSE)</f>
        <v>0</v>
      </c>
      <c r="H147" s="5">
        <f ca="1">VLOOKUP(H$3,INDIRECT("'"&amp;RIGHT(A147,2)&amp;"'!e15:f18"),2,FALSE)</f>
        <v>1</v>
      </c>
      <c r="I147" s="5">
        <f ca="1">VLOOKUP(I$3,INDIRECT("'"&amp;RIGHT(A147,2)&amp;"'!e15:f18"),2,FALSE)</f>
        <v>1</v>
      </c>
      <c r="J147" s="5">
        <f ca="1">VLOOKUP(J$3,INDIRECT("'"&amp;RIGHT(A147,2)&amp;"'!e15:f18"),2,FALSE)</f>
        <v>1</v>
      </c>
    </row>
    <row r="148" spans="1:10" s="3" customFormat="1" ht="30" customHeight="1" x14ac:dyDescent="0.35">
      <c r="A148" s="98" t="str">
        <f>HYPERLINK("#'13'!A1", "Link to 13")</f>
        <v>Link to 13</v>
      </c>
      <c r="B148" s="29" t="s">
        <v>194</v>
      </c>
      <c r="C148" s="27" t="s">
        <v>195</v>
      </c>
      <c r="D148" s="30" t="s">
        <v>196</v>
      </c>
      <c r="E148" s="106"/>
      <c r="F148" s="74" t="str">
        <f t="shared" ca="1" si="2"/>
        <v>High</v>
      </c>
      <c r="G148" s="5">
        <f ca="1">VLOOKUP(G$3,INDIRECT("'"&amp;RIGHT(A148,2)&amp;"'!e15:f18"),2,FALSE)</f>
        <v>3</v>
      </c>
      <c r="H148" s="5">
        <f ca="1">VLOOKUP(H$3,INDIRECT("'"&amp;RIGHT(A148,2)&amp;"'!e15:f18"),2,FALSE)</f>
        <v>1</v>
      </c>
      <c r="I148" s="5">
        <f ca="1">VLOOKUP(I$3,INDIRECT("'"&amp;RIGHT(A148,2)&amp;"'!e15:f18"),2,FALSE)</f>
        <v>1</v>
      </c>
      <c r="J148" s="5">
        <f ca="1">VLOOKUP(J$3,INDIRECT("'"&amp;RIGHT(A148,2)&amp;"'!e15:f18"),2,FALSE)</f>
        <v>1</v>
      </c>
    </row>
    <row r="149" spans="1:10" s="3" customFormat="1" ht="30" customHeight="1" x14ac:dyDescent="0.35">
      <c r="A149" s="5" t="s">
        <v>28</v>
      </c>
      <c r="B149" s="29" t="s">
        <v>194</v>
      </c>
      <c r="C149" s="27" t="s">
        <v>197</v>
      </c>
      <c r="D149" s="30" t="s">
        <v>198</v>
      </c>
      <c r="E149" s="106"/>
      <c r="F149" s="74" t="str">
        <f t="shared" si="2"/>
        <v>Minor</v>
      </c>
      <c r="G149" s="5">
        <v>0</v>
      </c>
      <c r="H149" s="5">
        <v>0</v>
      </c>
      <c r="I149" s="5">
        <v>0</v>
      </c>
      <c r="J149" s="5">
        <v>0</v>
      </c>
    </row>
    <row r="150" spans="1:10" s="3" customFormat="1" ht="30" customHeight="1" x14ac:dyDescent="0.35">
      <c r="A150" s="98" t="str">
        <f>HYPERLINK("#'01'!A1", "Link to 01")</f>
        <v>Link to 01</v>
      </c>
      <c r="B150" s="29" t="s">
        <v>194</v>
      </c>
      <c r="C150" s="27" t="s">
        <v>197</v>
      </c>
      <c r="D150" s="30" t="s">
        <v>199</v>
      </c>
      <c r="E150" s="106"/>
      <c r="F150" s="74" t="str">
        <f t="shared" ca="1" si="2"/>
        <v>Low</v>
      </c>
      <c r="G150" s="5">
        <f ca="1">VLOOKUP(G$3,INDIRECT("'"&amp;RIGHT(A150,2)&amp;"'!e15:f18"),2,FALSE)</f>
        <v>0</v>
      </c>
      <c r="H150" s="5">
        <f ca="1">VLOOKUP(H$3,INDIRECT("'"&amp;RIGHT(A150,2)&amp;"'!e15:f18"),2,FALSE)</f>
        <v>1</v>
      </c>
      <c r="I150" s="5">
        <f ca="1">VLOOKUP(I$3,INDIRECT("'"&amp;RIGHT(A150,2)&amp;"'!e15:f18"),2,FALSE)</f>
        <v>0</v>
      </c>
      <c r="J150" s="5">
        <f ca="1">VLOOKUP(J$3,INDIRECT("'"&amp;RIGHT(A150,2)&amp;"'!e15:f18"),2,FALSE)</f>
        <v>0</v>
      </c>
    </row>
    <row r="151" spans="1:10" s="3" customFormat="1" ht="30" customHeight="1" x14ac:dyDescent="0.35">
      <c r="A151" s="5" t="s">
        <v>28</v>
      </c>
      <c r="B151" s="29" t="s">
        <v>194</v>
      </c>
      <c r="C151" s="27" t="s">
        <v>197</v>
      </c>
      <c r="D151" s="30" t="s">
        <v>200</v>
      </c>
      <c r="E151" s="106"/>
      <c r="F151" s="74" t="str">
        <f t="shared" si="2"/>
        <v>Minor</v>
      </c>
      <c r="G151" s="5">
        <v>0</v>
      </c>
      <c r="H151" s="5">
        <v>0</v>
      </c>
      <c r="I151" s="5">
        <v>0</v>
      </c>
      <c r="J151" s="5">
        <v>0</v>
      </c>
    </row>
    <row r="152" spans="1:10" s="3" customFormat="1" ht="30" customHeight="1" x14ac:dyDescent="0.35">
      <c r="A152" s="98" t="str">
        <f>HYPERLINK("#'02'!A1", "Link to 02")</f>
        <v>Link to 02</v>
      </c>
      <c r="B152" s="29" t="s">
        <v>194</v>
      </c>
      <c r="C152" s="27" t="s">
        <v>197</v>
      </c>
      <c r="D152" s="30" t="s">
        <v>201</v>
      </c>
      <c r="E152" s="106"/>
      <c r="F152" s="74" t="str">
        <f t="shared" ca="1" si="2"/>
        <v>High</v>
      </c>
      <c r="G152" s="5">
        <f ca="1">VLOOKUP(G$3,INDIRECT("'"&amp;RIGHT(A152,2)&amp;"'!e15:f18"),2,FALSE)</f>
        <v>0</v>
      </c>
      <c r="H152" s="5">
        <f ca="1">VLOOKUP(H$3,INDIRECT("'"&amp;RIGHT(A152,2)&amp;"'!e15:f18"),2,FALSE)</f>
        <v>1</v>
      </c>
      <c r="I152" s="5">
        <f ca="1">VLOOKUP(I$3,INDIRECT("'"&amp;RIGHT(A152,2)&amp;"'!e15:f18"),2,FALSE)</f>
        <v>1</v>
      </c>
      <c r="J152" s="5">
        <f ca="1">VLOOKUP(J$3,INDIRECT("'"&amp;RIGHT(A152,2)&amp;"'!e15:f18"),2,FALSE)</f>
        <v>1</v>
      </c>
    </row>
    <row r="153" spans="1:10" s="3" customFormat="1" ht="30" customHeight="1" x14ac:dyDescent="0.35">
      <c r="A153" s="98" t="str">
        <f>HYPERLINK("#'03'!A1", "Link to 03")</f>
        <v>Link to 03</v>
      </c>
      <c r="B153" s="29" t="s">
        <v>194</v>
      </c>
      <c r="C153" s="27" t="s">
        <v>197</v>
      </c>
      <c r="D153" s="30" t="s">
        <v>202</v>
      </c>
      <c r="E153" s="106"/>
      <c r="F153" s="74" t="str">
        <f t="shared" ca="1" si="2"/>
        <v>Minor</v>
      </c>
      <c r="G153" s="5">
        <f ca="1">VLOOKUP(G$3,INDIRECT("'"&amp;RIGHT(A153,2)&amp;"'!e15:f18"),2,FALSE)</f>
        <v>0</v>
      </c>
      <c r="H153" s="5">
        <f ca="1">VLOOKUP(H$3,INDIRECT("'"&amp;RIGHT(A153,2)&amp;"'!e15:f18"),2,FALSE)</f>
        <v>0</v>
      </c>
      <c r="I153" s="5">
        <f ca="1">VLOOKUP(I$3,INDIRECT("'"&amp;RIGHT(A153,2)&amp;"'!e15:f18"),2,FALSE)</f>
        <v>0</v>
      </c>
      <c r="J153" s="5">
        <f ca="1">VLOOKUP(J$3,INDIRECT("'"&amp;RIGHT(A153,2)&amp;"'!e15:f18"),2,FALSE)</f>
        <v>0</v>
      </c>
    </row>
    <row r="154" spans="1:10" s="3" customFormat="1" ht="30" customHeight="1" x14ac:dyDescent="0.35">
      <c r="A154" s="5" t="s">
        <v>28</v>
      </c>
      <c r="B154" s="29" t="s">
        <v>194</v>
      </c>
      <c r="C154" s="27" t="s">
        <v>203</v>
      </c>
      <c r="D154" s="30" t="s">
        <v>204</v>
      </c>
      <c r="E154" s="106"/>
      <c r="F154" s="74" t="str">
        <f t="shared" si="2"/>
        <v>Minor</v>
      </c>
      <c r="G154" s="5">
        <v>0</v>
      </c>
      <c r="H154" s="5">
        <v>0</v>
      </c>
      <c r="I154" s="5">
        <v>0</v>
      </c>
      <c r="J154" s="5">
        <v>0</v>
      </c>
    </row>
    <row r="155" spans="1:10" s="3" customFormat="1" ht="30" customHeight="1" x14ac:dyDescent="0.35">
      <c r="A155" s="5" t="s">
        <v>28</v>
      </c>
      <c r="B155" s="29" t="s">
        <v>194</v>
      </c>
      <c r="C155" s="27" t="s">
        <v>203</v>
      </c>
      <c r="D155" s="30" t="s">
        <v>205</v>
      </c>
      <c r="E155" s="106"/>
      <c r="F155" s="74" t="str">
        <f t="shared" si="2"/>
        <v>Minor</v>
      </c>
      <c r="G155" s="5">
        <v>0</v>
      </c>
      <c r="H155" s="5">
        <v>0</v>
      </c>
      <c r="I155" s="5">
        <v>0</v>
      </c>
      <c r="J155" s="5">
        <v>0</v>
      </c>
    </row>
    <row r="156" spans="1:10" s="3" customFormat="1" ht="30" customHeight="1" x14ac:dyDescent="0.35">
      <c r="A156" s="5" t="s">
        <v>28</v>
      </c>
      <c r="B156" s="29" t="s">
        <v>194</v>
      </c>
      <c r="C156" s="27" t="s">
        <v>206</v>
      </c>
      <c r="D156" s="30" t="s">
        <v>207</v>
      </c>
      <c r="E156" s="106"/>
      <c r="F156" s="74" t="str">
        <f t="shared" si="2"/>
        <v>Minor</v>
      </c>
      <c r="G156" s="5">
        <v>0</v>
      </c>
      <c r="H156" s="5">
        <v>0</v>
      </c>
      <c r="I156" s="5">
        <v>0</v>
      </c>
      <c r="J156" s="5">
        <v>0</v>
      </c>
    </row>
    <row r="157" spans="1:10" s="3" customFormat="1" ht="30" customHeight="1" x14ac:dyDescent="0.35">
      <c r="A157" s="98" t="str">
        <f>HYPERLINK("#'14'!A1", "Link to 14")</f>
        <v>Link to 14</v>
      </c>
      <c r="B157" s="29" t="s">
        <v>194</v>
      </c>
      <c r="C157" s="27" t="s">
        <v>206</v>
      </c>
      <c r="D157" s="30" t="s">
        <v>208</v>
      </c>
      <c r="E157" s="106"/>
      <c r="F157" s="74" t="str">
        <f t="shared" ca="1" si="2"/>
        <v>High</v>
      </c>
      <c r="G157" s="5">
        <f ca="1">VLOOKUP(G$3,INDIRECT("'"&amp;RIGHT(A157,2)&amp;"'!e15:f18"),2,FALSE)</f>
        <v>3</v>
      </c>
      <c r="H157" s="5">
        <f ca="1">VLOOKUP(H$3,INDIRECT("'"&amp;RIGHT(A157,2)&amp;"'!e15:f18"),2,FALSE)</f>
        <v>1</v>
      </c>
      <c r="I157" s="5">
        <f ca="1">VLOOKUP(I$3,INDIRECT("'"&amp;RIGHT(A157,2)&amp;"'!e15:f18"),2,FALSE)</f>
        <v>1</v>
      </c>
      <c r="J157" s="5">
        <f ca="1">VLOOKUP(J$3,INDIRECT("'"&amp;RIGHT(A157,2)&amp;"'!e15:f18"),2,FALSE)</f>
        <v>1</v>
      </c>
    </row>
    <row r="158" spans="1:10" s="3" customFormat="1" ht="30" customHeight="1" x14ac:dyDescent="0.35">
      <c r="A158" s="5" t="s">
        <v>28</v>
      </c>
      <c r="B158" s="29" t="s">
        <v>194</v>
      </c>
      <c r="C158" s="27" t="s">
        <v>209</v>
      </c>
      <c r="D158" s="30" t="s">
        <v>210</v>
      </c>
      <c r="E158" s="106"/>
      <c r="F158" s="74" t="str">
        <f t="shared" si="2"/>
        <v>Minor</v>
      </c>
      <c r="G158" s="5">
        <v>0</v>
      </c>
      <c r="H158" s="5">
        <v>0</v>
      </c>
      <c r="I158" s="5">
        <v>0</v>
      </c>
      <c r="J158" s="5">
        <v>0</v>
      </c>
    </row>
    <row r="159" spans="1:10" s="3" customFormat="1" ht="30" customHeight="1" x14ac:dyDescent="0.35">
      <c r="A159" s="5" t="s">
        <v>28</v>
      </c>
      <c r="B159" s="29" t="s">
        <v>194</v>
      </c>
      <c r="C159" s="27" t="s">
        <v>209</v>
      </c>
      <c r="D159" s="30" t="s">
        <v>211</v>
      </c>
      <c r="E159" s="106"/>
      <c r="F159" s="74" t="str">
        <f t="shared" si="2"/>
        <v>Minor</v>
      </c>
      <c r="G159" s="5">
        <v>0</v>
      </c>
      <c r="H159" s="5">
        <v>0</v>
      </c>
      <c r="I159" s="5">
        <v>0</v>
      </c>
      <c r="J159" s="5">
        <v>0</v>
      </c>
    </row>
    <row r="160" spans="1:10" s="3" customFormat="1" ht="30" customHeight="1" x14ac:dyDescent="0.35">
      <c r="A160" s="5" t="s">
        <v>28</v>
      </c>
      <c r="B160" s="29" t="s">
        <v>194</v>
      </c>
      <c r="C160" s="27" t="s">
        <v>212</v>
      </c>
      <c r="D160" s="30" t="s">
        <v>213</v>
      </c>
      <c r="E160" s="106"/>
      <c r="F160" s="74" t="str">
        <f t="shared" si="2"/>
        <v>Minor</v>
      </c>
      <c r="G160" s="5">
        <v>0</v>
      </c>
      <c r="H160" s="5">
        <v>0</v>
      </c>
      <c r="I160" s="5">
        <v>0</v>
      </c>
      <c r="J160" s="5">
        <v>0</v>
      </c>
    </row>
    <row r="161" spans="1:10" s="3" customFormat="1" ht="30" customHeight="1" x14ac:dyDescent="0.35">
      <c r="A161" s="98" t="str">
        <f>HYPERLINK("#'09'!A1", "Link to 09")</f>
        <v>Link to 09</v>
      </c>
      <c r="B161" s="29" t="s">
        <v>194</v>
      </c>
      <c r="C161" s="27" t="s">
        <v>212</v>
      </c>
      <c r="D161" s="30" t="s">
        <v>214</v>
      </c>
      <c r="E161" s="106"/>
      <c r="F161" s="74" t="str">
        <f t="shared" ca="1" si="2"/>
        <v>Moderate</v>
      </c>
      <c r="G161" s="5">
        <f ca="1">VLOOKUP(G$3,INDIRECT("'"&amp;RIGHT(A161,2)&amp;"'!e15:f18"),2,FALSE)</f>
        <v>0</v>
      </c>
      <c r="H161" s="5">
        <f ca="1">VLOOKUP(H$3,INDIRECT("'"&amp;RIGHT(A161,2)&amp;"'!e15:f18"),2,FALSE)</f>
        <v>1</v>
      </c>
      <c r="I161" s="5">
        <f ca="1">VLOOKUP(I$3,INDIRECT("'"&amp;RIGHT(A161,2)&amp;"'!e15:f18"),2,FALSE)</f>
        <v>1</v>
      </c>
      <c r="J161" s="5">
        <f ca="1">VLOOKUP(J$3,INDIRECT("'"&amp;RIGHT(A161,2)&amp;"'!e15:f18"),2,FALSE)</f>
        <v>0</v>
      </c>
    </row>
    <row r="162" spans="1:10" s="3" customFormat="1" ht="30" customHeight="1" x14ac:dyDescent="0.35">
      <c r="A162" s="98" t="str">
        <f>HYPERLINK("#'08'!A1", "Link to 08")</f>
        <v>Link to 08</v>
      </c>
      <c r="B162" s="29" t="s">
        <v>194</v>
      </c>
      <c r="C162" s="27" t="s">
        <v>212</v>
      </c>
      <c r="D162" s="30" t="s">
        <v>215</v>
      </c>
      <c r="E162" s="106"/>
      <c r="F162" s="74" t="str">
        <f t="shared" ca="1" si="2"/>
        <v>Minor</v>
      </c>
      <c r="G162" s="5">
        <f ca="1">VLOOKUP(G$3,INDIRECT("'"&amp;RIGHT(A162,2)&amp;"'!e15:f18"),2,FALSE)</f>
        <v>0</v>
      </c>
      <c r="H162" s="5">
        <f ca="1">VLOOKUP(H$3,INDIRECT("'"&amp;RIGHT(A162,2)&amp;"'!e15:f18"),2,FALSE)</f>
        <v>0</v>
      </c>
      <c r="I162" s="5">
        <f ca="1">VLOOKUP(I$3,INDIRECT("'"&amp;RIGHT(A162,2)&amp;"'!e15:f18"),2,FALSE)</f>
        <v>0</v>
      </c>
      <c r="J162" s="5">
        <f ca="1">VLOOKUP(J$3,INDIRECT("'"&amp;RIGHT(A162,2)&amp;"'!e15:f18"),2,FALSE)</f>
        <v>0</v>
      </c>
    </row>
    <row r="163" spans="1:10" s="3" customFormat="1" ht="30" customHeight="1" x14ac:dyDescent="0.35">
      <c r="A163" s="5" t="s">
        <v>28</v>
      </c>
      <c r="B163" s="29" t="s">
        <v>194</v>
      </c>
      <c r="C163" s="27" t="s">
        <v>216</v>
      </c>
      <c r="D163" s="30" t="s">
        <v>217</v>
      </c>
      <c r="E163" s="106"/>
      <c r="F163" s="74" t="str">
        <f t="shared" si="2"/>
        <v>Minor</v>
      </c>
      <c r="G163" s="5">
        <v>0</v>
      </c>
      <c r="H163" s="5">
        <v>0</v>
      </c>
      <c r="I163" s="5">
        <v>0</v>
      </c>
      <c r="J163" s="5">
        <v>0</v>
      </c>
    </row>
    <row r="164" spans="1:10" s="3" customFormat="1" ht="30" customHeight="1" x14ac:dyDescent="0.35">
      <c r="A164" s="5" t="s">
        <v>28</v>
      </c>
      <c r="B164" s="29" t="s">
        <v>194</v>
      </c>
      <c r="C164" s="27" t="s">
        <v>216</v>
      </c>
      <c r="D164" s="30" t="s">
        <v>218</v>
      </c>
      <c r="E164" s="106"/>
      <c r="F164" s="74" t="str">
        <f t="shared" si="2"/>
        <v>Minor</v>
      </c>
      <c r="G164" s="5">
        <v>0</v>
      </c>
      <c r="H164" s="5">
        <v>0</v>
      </c>
      <c r="I164" s="5">
        <v>0</v>
      </c>
      <c r="J164" s="5">
        <v>0</v>
      </c>
    </row>
    <row r="165" spans="1:10" s="3" customFormat="1" ht="30" customHeight="1" x14ac:dyDescent="0.35">
      <c r="A165" s="5" t="s">
        <v>28</v>
      </c>
      <c r="B165" s="29" t="s">
        <v>194</v>
      </c>
      <c r="C165" s="27" t="s">
        <v>219</v>
      </c>
      <c r="D165" s="30" t="s">
        <v>219</v>
      </c>
      <c r="E165" s="106"/>
      <c r="F165" s="74" t="str">
        <f t="shared" si="2"/>
        <v>Minor</v>
      </c>
      <c r="G165" s="5">
        <v>0</v>
      </c>
      <c r="H165" s="5">
        <v>0</v>
      </c>
      <c r="I165" s="5">
        <v>0</v>
      </c>
      <c r="J165" s="5">
        <v>0</v>
      </c>
    </row>
    <row r="166" spans="1:10" s="3" customFormat="1" ht="30" customHeight="1" x14ac:dyDescent="0.35">
      <c r="A166" s="5" t="s">
        <v>28</v>
      </c>
      <c r="B166" s="29" t="s">
        <v>194</v>
      </c>
      <c r="C166" s="27" t="s">
        <v>220</v>
      </c>
      <c r="D166" s="30" t="s">
        <v>221</v>
      </c>
      <c r="E166" s="106"/>
      <c r="F166" s="74" t="str">
        <f t="shared" si="2"/>
        <v>Minor</v>
      </c>
      <c r="G166" s="5">
        <v>0</v>
      </c>
      <c r="H166" s="5">
        <v>0</v>
      </c>
      <c r="I166" s="5">
        <v>0</v>
      </c>
      <c r="J166" s="5">
        <v>0</v>
      </c>
    </row>
    <row r="167" spans="1:10" s="3" customFormat="1" ht="30" customHeight="1" x14ac:dyDescent="0.35">
      <c r="A167" s="98" t="str">
        <f>HYPERLINK("#'11'!A1", "Link to 11")</f>
        <v>Link to 11</v>
      </c>
      <c r="B167" s="29" t="s">
        <v>194</v>
      </c>
      <c r="C167" s="27" t="s">
        <v>220</v>
      </c>
      <c r="D167" s="30" t="s">
        <v>222</v>
      </c>
      <c r="E167" s="106"/>
      <c r="F167" s="74" t="str">
        <f t="shared" ca="1" si="2"/>
        <v>Minor</v>
      </c>
      <c r="G167" s="5">
        <f ca="1">VLOOKUP(G$3,INDIRECT("'"&amp;RIGHT(A167,2)&amp;"'!e15:f18"),2,FALSE)</f>
        <v>0</v>
      </c>
      <c r="H167" s="5">
        <f ca="1">VLOOKUP(H$3,INDIRECT("'"&amp;RIGHT(A167,2)&amp;"'!e15:f18"),2,FALSE)</f>
        <v>0</v>
      </c>
      <c r="I167" s="5">
        <f ca="1">VLOOKUP(I$3,INDIRECT("'"&amp;RIGHT(A167,2)&amp;"'!e15:f18"),2,FALSE)</f>
        <v>0</v>
      </c>
      <c r="J167" s="5">
        <f ca="1">VLOOKUP(J$3,INDIRECT("'"&amp;RIGHT(A167,2)&amp;"'!e15:f18"),2,FALSE)</f>
        <v>0</v>
      </c>
    </row>
    <row r="168" spans="1:10" s="3" customFormat="1" ht="30" customHeight="1" x14ac:dyDescent="0.35">
      <c r="A168" s="5" t="s">
        <v>28</v>
      </c>
      <c r="B168" s="29" t="s">
        <v>194</v>
      </c>
      <c r="C168" s="27" t="s">
        <v>223</v>
      </c>
      <c r="D168" s="30" t="s">
        <v>223</v>
      </c>
      <c r="E168" s="106"/>
      <c r="F168" s="74" t="str">
        <f t="shared" si="2"/>
        <v>Minor</v>
      </c>
      <c r="G168" s="5">
        <v>0</v>
      </c>
      <c r="H168" s="5">
        <v>0</v>
      </c>
      <c r="I168" s="5">
        <v>0</v>
      </c>
      <c r="J168" s="5">
        <v>0</v>
      </c>
    </row>
    <row r="169" spans="1:10" s="3" customFormat="1" ht="30" customHeight="1" x14ac:dyDescent="0.35">
      <c r="A169" s="98" t="str">
        <f>HYPERLINK("#'04'!A1", "Link to 04")</f>
        <v>Link to 04</v>
      </c>
      <c r="B169" s="29" t="s">
        <v>194</v>
      </c>
      <c r="C169" s="27" t="s">
        <v>224</v>
      </c>
      <c r="D169" s="30" t="s">
        <v>225</v>
      </c>
      <c r="E169" s="106"/>
      <c r="F169" s="74" t="str">
        <f t="shared" ca="1" si="2"/>
        <v>Low</v>
      </c>
      <c r="G169" s="5">
        <f ca="1">VLOOKUP(G$3,INDIRECT("'"&amp;RIGHT(A169,2)&amp;"'!e15:f18"),2,FALSE)</f>
        <v>0</v>
      </c>
      <c r="H169" s="5">
        <f ca="1">VLOOKUP(H$3,INDIRECT("'"&amp;RIGHT(A169,2)&amp;"'!e15:f18"),2,FALSE)</f>
        <v>1</v>
      </c>
      <c r="I169" s="5">
        <f ca="1">VLOOKUP(I$3,INDIRECT("'"&amp;RIGHT(A169,2)&amp;"'!e15:f18"),2,FALSE)</f>
        <v>0</v>
      </c>
      <c r="J169" s="5">
        <f ca="1">VLOOKUP(J$3,INDIRECT("'"&amp;RIGHT(A169,2)&amp;"'!e15:f18"),2,FALSE)</f>
        <v>0</v>
      </c>
    </row>
    <row r="170" spans="1:10" s="3" customFormat="1" ht="30" customHeight="1" x14ac:dyDescent="0.35">
      <c r="A170" s="5" t="s">
        <v>28</v>
      </c>
      <c r="B170" s="29" t="s">
        <v>194</v>
      </c>
      <c r="C170" s="27" t="s">
        <v>226</v>
      </c>
      <c r="D170" s="30" t="s">
        <v>227</v>
      </c>
      <c r="E170" s="106"/>
      <c r="F170" s="74" t="str">
        <f t="shared" si="2"/>
        <v>Minor</v>
      </c>
      <c r="G170" s="5">
        <v>0</v>
      </c>
      <c r="H170" s="5">
        <v>0</v>
      </c>
      <c r="I170" s="5">
        <v>0</v>
      </c>
      <c r="J170" s="5">
        <v>0</v>
      </c>
    </row>
    <row r="171" spans="1:10" s="3" customFormat="1" ht="30" customHeight="1" x14ac:dyDescent="0.35">
      <c r="A171" s="5" t="s">
        <v>28</v>
      </c>
      <c r="B171" s="29" t="s">
        <v>194</v>
      </c>
      <c r="C171" s="27" t="s">
        <v>226</v>
      </c>
      <c r="D171" s="30" t="s">
        <v>228</v>
      </c>
      <c r="E171" s="106"/>
      <c r="F171" s="74" t="str">
        <f t="shared" si="2"/>
        <v>Minor</v>
      </c>
      <c r="G171" s="5">
        <v>0</v>
      </c>
      <c r="H171" s="5">
        <v>0</v>
      </c>
      <c r="I171" s="5">
        <v>0</v>
      </c>
      <c r="J171" s="5">
        <v>0</v>
      </c>
    </row>
    <row r="172" spans="1:10" s="3" customFormat="1" ht="30" customHeight="1" x14ac:dyDescent="0.35">
      <c r="A172" s="5" t="s">
        <v>28</v>
      </c>
      <c r="B172" s="29" t="s">
        <v>194</v>
      </c>
      <c r="C172" s="27" t="s">
        <v>226</v>
      </c>
      <c r="D172" s="30" t="s">
        <v>229</v>
      </c>
      <c r="E172" s="106"/>
      <c r="F172" s="74" t="str">
        <f t="shared" si="2"/>
        <v>Minor</v>
      </c>
      <c r="G172" s="5">
        <v>0</v>
      </c>
      <c r="H172" s="5">
        <v>0</v>
      </c>
      <c r="I172" s="5">
        <v>0</v>
      </c>
      <c r="J172" s="5">
        <v>0</v>
      </c>
    </row>
    <row r="173" spans="1:10" s="3" customFormat="1" ht="30" customHeight="1" x14ac:dyDescent="0.35">
      <c r="A173" s="5" t="s">
        <v>28</v>
      </c>
      <c r="B173" s="29" t="s">
        <v>194</v>
      </c>
      <c r="C173" s="27" t="s">
        <v>230</v>
      </c>
      <c r="D173" s="30" t="s">
        <v>231</v>
      </c>
      <c r="E173" s="106"/>
      <c r="F173" s="74" t="str">
        <f t="shared" si="2"/>
        <v>Minor</v>
      </c>
      <c r="G173" s="5">
        <v>0</v>
      </c>
      <c r="H173" s="5">
        <v>0</v>
      </c>
      <c r="I173" s="5">
        <v>0</v>
      </c>
      <c r="J173" s="5">
        <v>0</v>
      </c>
    </row>
    <row r="174" spans="1:10" s="3" customFormat="1" ht="30" customHeight="1" x14ac:dyDescent="0.35">
      <c r="A174" s="98" t="str">
        <f>HYPERLINK("#'10'!A1", "Link to 10")</f>
        <v>Link to 10</v>
      </c>
      <c r="B174" s="29" t="s">
        <v>194</v>
      </c>
      <c r="C174" s="27" t="s">
        <v>230</v>
      </c>
      <c r="D174" s="30" t="s">
        <v>232</v>
      </c>
      <c r="E174" s="106"/>
      <c r="F174" s="74" t="str">
        <f t="shared" ca="1" si="2"/>
        <v>High</v>
      </c>
      <c r="G174" s="5">
        <f ca="1">VLOOKUP(G$3,INDIRECT("'"&amp;RIGHT(A174,2)&amp;"'!e15:f18"),2,FALSE)</f>
        <v>0</v>
      </c>
      <c r="H174" s="5">
        <f ca="1">VLOOKUP(H$3,INDIRECT("'"&amp;RIGHT(A174,2)&amp;"'!e15:f18"),2,FALSE)</f>
        <v>1</v>
      </c>
      <c r="I174" s="5">
        <f ca="1">VLOOKUP(I$3,INDIRECT("'"&amp;RIGHT(A174,2)&amp;"'!e15:f18"),2,FALSE)</f>
        <v>1</v>
      </c>
      <c r="J174" s="5">
        <f ca="1">VLOOKUP(J$3,INDIRECT("'"&amp;RIGHT(A174,2)&amp;"'!e15:f18"),2,FALSE)</f>
        <v>1</v>
      </c>
    </row>
    <row r="175" spans="1:10" s="3" customFormat="1" ht="30" customHeight="1" x14ac:dyDescent="0.35">
      <c r="A175" s="5" t="s">
        <v>28</v>
      </c>
      <c r="B175" s="29" t="s">
        <v>194</v>
      </c>
      <c r="C175" s="27" t="s">
        <v>233</v>
      </c>
      <c r="D175" s="30" t="s">
        <v>234</v>
      </c>
      <c r="E175" s="106"/>
      <c r="F175" s="74" t="str">
        <f t="shared" si="2"/>
        <v>Minor</v>
      </c>
      <c r="G175" s="5">
        <v>0</v>
      </c>
      <c r="H175" s="5">
        <v>0</v>
      </c>
      <c r="I175" s="5">
        <v>0</v>
      </c>
      <c r="J175" s="5">
        <v>0</v>
      </c>
    </row>
    <row r="176" spans="1:10" s="3" customFormat="1" ht="30" customHeight="1" x14ac:dyDescent="0.35">
      <c r="A176" s="98" t="str">
        <f>HYPERLINK("#'05'!A1", "Link to 05")</f>
        <v>Link to 05</v>
      </c>
      <c r="B176" s="29" t="s">
        <v>194</v>
      </c>
      <c r="C176" s="27" t="s">
        <v>233</v>
      </c>
      <c r="D176" s="30" t="s">
        <v>235</v>
      </c>
      <c r="E176" s="106"/>
      <c r="F176" s="74" t="str">
        <f t="shared" ca="1" si="2"/>
        <v>Low</v>
      </c>
      <c r="G176" s="5">
        <f ca="1">VLOOKUP(G$3,INDIRECT("'"&amp;RIGHT(A176,2)&amp;"'!e15:f18"),2,FALSE)</f>
        <v>0</v>
      </c>
      <c r="H176" s="5">
        <f ca="1">VLOOKUP(H$3,INDIRECT("'"&amp;RIGHT(A176,2)&amp;"'!e15:f18"),2,FALSE)</f>
        <v>1</v>
      </c>
      <c r="I176" s="5">
        <f ca="1">VLOOKUP(I$3,INDIRECT("'"&amp;RIGHT(A176,2)&amp;"'!e15:f18"),2,FALSE)</f>
        <v>0</v>
      </c>
      <c r="J176" s="5">
        <f ca="1">VLOOKUP(J$3,INDIRECT("'"&amp;RIGHT(A176,2)&amp;"'!e15:f18"),2,FALSE)</f>
        <v>0</v>
      </c>
    </row>
    <row r="177" spans="1:10" s="3" customFormat="1" ht="30" customHeight="1" x14ac:dyDescent="0.35">
      <c r="A177" s="98" t="str">
        <f>HYPERLINK("#'06'!A1", "Link to 06")</f>
        <v>Link to 06</v>
      </c>
      <c r="B177" s="29" t="s">
        <v>194</v>
      </c>
      <c r="C177" s="27" t="s">
        <v>233</v>
      </c>
      <c r="D177" s="30" t="s">
        <v>236</v>
      </c>
      <c r="E177" s="106"/>
      <c r="F177" s="74" t="str">
        <f t="shared" ca="1" si="2"/>
        <v>High</v>
      </c>
      <c r="G177" s="5">
        <f ca="1">VLOOKUP(G$3,INDIRECT("'"&amp;RIGHT(A177,2)&amp;"'!e15:f18"),2,FALSE)</f>
        <v>3</v>
      </c>
      <c r="H177" s="5">
        <f ca="1">VLOOKUP(H$3,INDIRECT("'"&amp;RIGHT(A177,2)&amp;"'!e15:f18"),2,FALSE)</f>
        <v>1</v>
      </c>
      <c r="I177" s="5">
        <f ca="1">VLOOKUP(I$3,INDIRECT("'"&amp;RIGHT(A177,2)&amp;"'!e15:f18"),2,FALSE)</f>
        <v>1</v>
      </c>
      <c r="J177" s="5">
        <f ca="1">VLOOKUP(J$3,INDIRECT("'"&amp;RIGHT(A177,2)&amp;"'!e15:f18"),2,FALSE)</f>
        <v>1</v>
      </c>
    </row>
    <row r="178" spans="1:10" s="3" customFormat="1" ht="30" customHeight="1" x14ac:dyDescent="0.35">
      <c r="A178" s="5" t="s">
        <v>28</v>
      </c>
      <c r="B178" s="29" t="s">
        <v>194</v>
      </c>
      <c r="C178" s="27" t="s">
        <v>233</v>
      </c>
      <c r="D178" s="30" t="s">
        <v>237</v>
      </c>
      <c r="E178" s="106"/>
      <c r="F178" s="74" t="str">
        <f t="shared" si="2"/>
        <v>Minor</v>
      </c>
      <c r="G178" s="5">
        <v>0</v>
      </c>
      <c r="H178" s="5">
        <v>0</v>
      </c>
      <c r="I178" s="5">
        <v>0</v>
      </c>
      <c r="J178" s="5">
        <v>0</v>
      </c>
    </row>
    <row r="179" spans="1:10" s="3" customFormat="1" ht="30" customHeight="1" x14ac:dyDescent="0.35">
      <c r="A179" s="98" t="str">
        <f>HYPERLINK("#'07'!A1", "Link to 07")</f>
        <v>Link to 07</v>
      </c>
      <c r="B179" s="29" t="s">
        <v>194</v>
      </c>
      <c r="C179" s="27" t="s">
        <v>233</v>
      </c>
      <c r="D179" s="30" t="s">
        <v>238</v>
      </c>
      <c r="E179" s="106"/>
      <c r="F179" s="74" t="str">
        <f t="shared" ca="1" si="2"/>
        <v>Minor</v>
      </c>
      <c r="G179" s="5">
        <f ca="1">VLOOKUP(G$3,INDIRECT("'"&amp;RIGHT(A179,2)&amp;"'!e15:f18"),2,FALSE)</f>
        <v>0</v>
      </c>
      <c r="H179" s="5">
        <f ca="1">VLOOKUP(H$3,INDIRECT("'"&amp;RIGHT(A179,2)&amp;"'!e15:f18"),2,FALSE)</f>
        <v>0</v>
      </c>
      <c r="I179" s="5">
        <f ca="1">VLOOKUP(I$3,INDIRECT("'"&amp;RIGHT(A179,2)&amp;"'!e15:f18"),2,FALSE)</f>
        <v>0</v>
      </c>
      <c r="J179" s="5">
        <f ca="1">VLOOKUP(J$3,INDIRECT("'"&amp;RIGHT(A179,2)&amp;"'!e15:f18"),2,FALSE)</f>
        <v>0</v>
      </c>
    </row>
    <row r="180" spans="1:10" s="3" customFormat="1" ht="30" customHeight="1" x14ac:dyDescent="0.35">
      <c r="A180" s="5" t="s">
        <v>28</v>
      </c>
      <c r="B180" s="29" t="s">
        <v>194</v>
      </c>
      <c r="C180" s="27" t="s">
        <v>233</v>
      </c>
      <c r="D180" s="30" t="s">
        <v>239</v>
      </c>
      <c r="E180" s="106"/>
      <c r="F180" s="74" t="str">
        <f t="shared" si="2"/>
        <v>Minor</v>
      </c>
      <c r="G180" s="5">
        <v>0</v>
      </c>
      <c r="H180" s="5">
        <v>0</v>
      </c>
      <c r="I180" s="5">
        <v>0</v>
      </c>
      <c r="J180" s="5">
        <v>0</v>
      </c>
    </row>
    <row r="181" spans="1:10" s="3" customFormat="1" ht="30" customHeight="1" x14ac:dyDescent="0.35">
      <c r="A181" s="5" t="s">
        <v>28</v>
      </c>
      <c r="B181" s="29" t="s">
        <v>194</v>
      </c>
      <c r="C181" s="27" t="s">
        <v>233</v>
      </c>
      <c r="D181" s="30" t="s">
        <v>240</v>
      </c>
      <c r="E181" s="106"/>
      <c r="F181" s="74" t="str">
        <f t="shared" si="2"/>
        <v>Minor</v>
      </c>
      <c r="G181" s="5">
        <v>0</v>
      </c>
      <c r="H181" s="5">
        <v>0</v>
      </c>
      <c r="I181" s="5">
        <v>0</v>
      </c>
      <c r="J181" s="5">
        <v>0</v>
      </c>
    </row>
    <row r="182" spans="1:10" s="3" customFormat="1" ht="30" customHeight="1" x14ac:dyDescent="0.35">
      <c r="A182" s="5" t="s">
        <v>28</v>
      </c>
      <c r="B182" s="29" t="s">
        <v>194</v>
      </c>
      <c r="C182" s="27" t="s">
        <v>233</v>
      </c>
      <c r="D182" s="30" t="s">
        <v>241</v>
      </c>
      <c r="E182" s="106"/>
      <c r="F182" s="74" t="str">
        <f t="shared" si="2"/>
        <v>Minor</v>
      </c>
      <c r="G182" s="5">
        <v>0</v>
      </c>
      <c r="H182" s="5">
        <v>0</v>
      </c>
      <c r="I182" s="5">
        <v>0</v>
      </c>
      <c r="J182" s="5">
        <v>0</v>
      </c>
    </row>
    <row r="183" spans="1:10" s="3" customFormat="1" ht="30" customHeight="1" x14ac:dyDescent="0.35">
      <c r="A183" s="5" t="s">
        <v>28</v>
      </c>
      <c r="B183" s="29" t="s">
        <v>194</v>
      </c>
      <c r="C183" s="27" t="s">
        <v>233</v>
      </c>
      <c r="D183" s="30" t="s">
        <v>242</v>
      </c>
      <c r="E183" s="106"/>
      <c r="F183" s="74" t="str">
        <f t="shared" si="2"/>
        <v>Minor</v>
      </c>
      <c r="G183" s="5">
        <v>0</v>
      </c>
      <c r="H183" s="5">
        <v>0</v>
      </c>
      <c r="I183" s="5">
        <v>0</v>
      </c>
      <c r="J183" s="5">
        <v>0</v>
      </c>
    </row>
    <row r="184" spans="1:10" s="3" customFormat="1" ht="30" customHeight="1" x14ac:dyDescent="0.35">
      <c r="A184" s="5" t="s">
        <v>28</v>
      </c>
      <c r="B184" s="29" t="s">
        <v>194</v>
      </c>
      <c r="C184" s="27" t="s">
        <v>233</v>
      </c>
      <c r="D184" s="30" t="s">
        <v>243</v>
      </c>
      <c r="E184" s="106"/>
      <c r="F184" s="74" t="str">
        <f t="shared" si="2"/>
        <v>Minor</v>
      </c>
      <c r="G184" s="5">
        <v>0</v>
      </c>
      <c r="H184" s="5">
        <v>0</v>
      </c>
      <c r="I184" s="5">
        <v>0</v>
      </c>
      <c r="J184" s="5">
        <v>0</v>
      </c>
    </row>
    <row r="185" spans="1:10" s="3" customFormat="1" ht="30" customHeight="1" x14ac:dyDescent="0.35">
      <c r="A185" s="5" t="s">
        <v>28</v>
      </c>
      <c r="B185" s="29" t="s">
        <v>194</v>
      </c>
      <c r="C185" s="27" t="s">
        <v>244</v>
      </c>
      <c r="D185" s="30" t="s">
        <v>245</v>
      </c>
      <c r="E185" s="106"/>
      <c r="F185" s="74" t="str">
        <f t="shared" si="2"/>
        <v>Minor</v>
      </c>
      <c r="G185" s="5">
        <v>0</v>
      </c>
      <c r="H185" s="5">
        <v>0</v>
      </c>
      <c r="I185" s="5">
        <v>0</v>
      </c>
      <c r="J185" s="5">
        <v>0</v>
      </c>
    </row>
    <row r="186" spans="1:10" s="3" customFormat="1" ht="30" customHeight="1" x14ac:dyDescent="0.35">
      <c r="A186" s="5" t="s">
        <v>28</v>
      </c>
      <c r="B186" s="29" t="s">
        <v>194</v>
      </c>
      <c r="C186" s="27" t="s">
        <v>244</v>
      </c>
      <c r="D186" s="30" t="s">
        <v>246</v>
      </c>
      <c r="E186" s="106"/>
      <c r="F186" s="74" t="str">
        <f t="shared" si="2"/>
        <v>Minor</v>
      </c>
      <c r="G186" s="5">
        <v>0</v>
      </c>
      <c r="H186" s="5">
        <v>0</v>
      </c>
      <c r="I186" s="5">
        <v>0</v>
      </c>
      <c r="J186" s="5">
        <v>0</v>
      </c>
    </row>
    <row r="187" spans="1:10" s="3" customFormat="1" ht="30" customHeight="1" x14ac:dyDescent="0.35">
      <c r="A187" s="5" t="s">
        <v>28</v>
      </c>
      <c r="B187" s="29" t="s">
        <v>194</v>
      </c>
      <c r="C187" s="27" t="s">
        <v>244</v>
      </c>
      <c r="D187" s="30" t="s">
        <v>247</v>
      </c>
      <c r="E187" s="106"/>
      <c r="F187" s="74" t="str">
        <f t="shared" si="2"/>
        <v>Minor</v>
      </c>
      <c r="G187" s="5">
        <v>0</v>
      </c>
      <c r="H187" s="5">
        <v>0</v>
      </c>
      <c r="I187" s="5">
        <v>0</v>
      </c>
      <c r="J187" s="5">
        <v>0</v>
      </c>
    </row>
    <row r="188" spans="1:10" s="3" customFormat="1" ht="30" customHeight="1" x14ac:dyDescent="0.35">
      <c r="A188" s="5" t="s">
        <v>28</v>
      </c>
      <c r="B188" s="29" t="s">
        <v>194</v>
      </c>
      <c r="C188" s="27" t="s">
        <v>248</v>
      </c>
      <c r="D188" s="30" t="s">
        <v>249</v>
      </c>
      <c r="E188" s="106"/>
      <c r="F188" s="74" t="str">
        <f t="shared" si="2"/>
        <v>Minor</v>
      </c>
      <c r="G188" s="5">
        <v>0</v>
      </c>
      <c r="H188" s="5">
        <v>0</v>
      </c>
      <c r="I188" s="5">
        <v>0</v>
      </c>
      <c r="J188" s="5">
        <v>0</v>
      </c>
    </row>
    <row r="189" spans="1:10" s="3" customFormat="1" ht="30" customHeight="1" x14ac:dyDescent="0.35">
      <c r="A189" s="98" t="str">
        <f>HYPERLINK("#'15'!A1", "Link to 15")</f>
        <v>Link to 15</v>
      </c>
      <c r="B189" s="29" t="s">
        <v>194</v>
      </c>
      <c r="C189" s="27" t="s">
        <v>248</v>
      </c>
      <c r="D189" s="30" t="s">
        <v>250</v>
      </c>
      <c r="E189" s="106"/>
      <c r="F189" s="74" t="str">
        <f t="shared" ca="1" si="2"/>
        <v>Minor</v>
      </c>
      <c r="G189" s="5">
        <f ca="1">VLOOKUP(G$3,INDIRECT("'"&amp;RIGHT(A189,2)&amp;"'!e15:f18"),2,FALSE)</f>
        <v>0</v>
      </c>
      <c r="H189" s="5">
        <f ca="1">VLOOKUP(H$3,INDIRECT("'"&amp;RIGHT(A189,2)&amp;"'!e15:f18"),2,FALSE)</f>
        <v>0</v>
      </c>
      <c r="I189" s="5">
        <f ca="1">VLOOKUP(I$3,INDIRECT("'"&amp;RIGHT(A189,2)&amp;"'!e15:f18"),2,FALSE)</f>
        <v>0</v>
      </c>
      <c r="J189" s="5">
        <f ca="1">VLOOKUP(J$3,INDIRECT("'"&amp;RIGHT(A189,2)&amp;"'!e15:f18"),2,FALSE)</f>
        <v>0</v>
      </c>
    </row>
    <row r="190" spans="1:10" s="3" customFormat="1" ht="30" customHeight="1" x14ac:dyDescent="0.35">
      <c r="A190" s="98" t="str">
        <f>HYPERLINK("#'16'!A1", "Link to 16")</f>
        <v>Link to 16</v>
      </c>
      <c r="B190" s="29" t="s">
        <v>194</v>
      </c>
      <c r="C190" s="27" t="s">
        <v>248</v>
      </c>
      <c r="D190" s="30" t="s">
        <v>251</v>
      </c>
      <c r="E190" s="106"/>
      <c r="F190" s="74" t="str">
        <f t="shared" ca="1" si="2"/>
        <v>Minor</v>
      </c>
      <c r="G190" s="5">
        <f ca="1">VLOOKUP(G$3,INDIRECT("'"&amp;RIGHT(A190,2)&amp;"'!e15:f18"),2,FALSE)</f>
        <v>0</v>
      </c>
      <c r="H190" s="5">
        <f ca="1">VLOOKUP(H$3,INDIRECT("'"&amp;RIGHT(A190,2)&amp;"'!e15:f18"),2,FALSE)</f>
        <v>0</v>
      </c>
      <c r="I190" s="5">
        <f ca="1">VLOOKUP(I$3,INDIRECT("'"&amp;RIGHT(A190,2)&amp;"'!e15:f18"),2,FALSE)</f>
        <v>0</v>
      </c>
      <c r="J190" s="5">
        <f ca="1">VLOOKUP(J$3,INDIRECT("'"&amp;RIGHT(A190,2)&amp;"'!e15:f18"),2,FALSE)</f>
        <v>0</v>
      </c>
    </row>
    <row r="191" spans="1:10" s="3" customFormat="1" ht="30" customHeight="1" x14ac:dyDescent="0.35">
      <c r="A191" s="5" t="s">
        <v>28</v>
      </c>
      <c r="B191" s="29" t="s">
        <v>252</v>
      </c>
      <c r="C191" s="27" t="s">
        <v>253</v>
      </c>
      <c r="D191" s="30" t="s">
        <v>52</v>
      </c>
      <c r="E191" s="106"/>
      <c r="F191" s="74" t="str">
        <f t="shared" si="2"/>
        <v>Minor</v>
      </c>
      <c r="G191" s="5">
        <v>0</v>
      </c>
      <c r="H191" s="5">
        <v>0</v>
      </c>
      <c r="I191" s="5">
        <v>0</v>
      </c>
      <c r="J191" s="5">
        <v>0</v>
      </c>
    </row>
    <row r="192" spans="1:10" s="3" customFormat="1" ht="30" customHeight="1" x14ac:dyDescent="0.35">
      <c r="A192" s="98" t="str">
        <f>HYPERLINK("#'62'!A1", "Link to 62")</f>
        <v>Link to 62</v>
      </c>
      <c r="B192" s="29" t="s">
        <v>252</v>
      </c>
      <c r="C192" s="27" t="s">
        <v>254</v>
      </c>
      <c r="D192" s="30" t="s">
        <v>255</v>
      </c>
      <c r="E192" s="106"/>
      <c r="F192" s="74" t="str">
        <f t="shared" ca="1" si="2"/>
        <v>High</v>
      </c>
      <c r="G192" s="5">
        <f ca="1">VLOOKUP(G$3,INDIRECT("'"&amp;RIGHT(A192,2)&amp;"'!e15:f18"),2,FALSE)</f>
        <v>3</v>
      </c>
      <c r="H192" s="5">
        <f ca="1">VLOOKUP(H$3,INDIRECT("'"&amp;RIGHT(A192,2)&amp;"'!e15:f18"),2,FALSE)</f>
        <v>1</v>
      </c>
      <c r="I192" s="5">
        <f ca="1">VLOOKUP(I$3,INDIRECT("'"&amp;RIGHT(A192,2)&amp;"'!e15:f18"),2,FALSE)</f>
        <v>1</v>
      </c>
      <c r="J192" s="5">
        <f ca="1">VLOOKUP(J$3,INDIRECT("'"&amp;RIGHT(A192,2)&amp;"'!e15:f18"),2,FALSE)</f>
        <v>1</v>
      </c>
    </row>
    <row r="193" spans="1:10" s="3" customFormat="1" ht="30" customHeight="1" x14ac:dyDescent="0.35">
      <c r="A193" s="98" t="str">
        <f>HYPERLINK("#'63'!A1", "Link to 63")</f>
        <v>Link to 63</v>
      </c>
      <c r="B193" s="29" t="s">
        <v>252</v>
      </c>
      <c r="C193" s="27" t="s">
        <v>254</v>
      </c>
      <c r="D193" s="30" t="s">
        <v>256</v>
      </c>
      <c r="E193" s="106"/>
      <c r="F193" s="74" t="str">
        <f t="shared" ca="1" si="2"/>
        <v>High</v>
      </c>
      <c r="G193" s="5">
        <f ca="1">VLOOKUP(G$3,INDIRECT("'"&amp;RIGHT(A193,2)&amp;"'!e15:f18"),2,FALSE)</f>
        <v>3</v>
      </c>
      <c r="H193" s="5">
        <f ca="1">VLOOKUP(H$3,INDIRECT("'"&amp;RIGHT(A193,2)&amp;"'!e15:f18"),2,FALSE)</f>
        <v>1</v>
      </c>
      <c r="I193" s="5">
        <f ca="1">VLOOKUP(I$3,INDIRECT("'"&amp;RIGHT(A193,2)&amp;"'!e15:f18"),2,FALSE)</f>
        <v>1</v>
      </c>
      <c r="J193" s="5">
        <f ca="1">VLOOKUP(J$3,INDIRECT("'"&amp;RIGHT(A193,2)&amp;"'!e15:f18"),2,FALSE)</f>
        <v>1</v>
      </c>
    </row>
    <row r="194" spans="1:10" s="3" customFormat="1" ht="30" customHeight="1" x14ac:dyDescent="0.35">
      <c r="A194" s="98" t="str">
        <f>HYPERLINK("#'64'!A1", "Link to 64")</f>
        <v>Link to 64</v>
      </c>
      <c r="B194" s="29" t="s">
        <v>252</v>
      </c>
      <c r="C194" s="27" t="s">
        <v>254</v>
      </c>
      <c r="D194" s="30" t="s">
        <v>257</v>
      </c>
      <c r="E194" s="106"/>
      <c r="F194" s="74" t="str">
        <f t="shared" ca="1" si="2"/>
        <v>High</v>
      </c>
      <c r="G194" s="5">
        <f ca="1">VLOOKUP(G$3,INDIRECT("'"&amp;RIGHT(A194,2)&amp;"'!e15:f18"),2,FALSE)</f>
        <v>3</v>
      </c>
      <c r="H194" s="5">
        <f ca="1">VLOOKUP(H$3,INDIRECT("'"&amp;RIGHT(A194,2)&amp;"'!e15:f18"),2,FALSE)</f>
        <v>1</v>
      </c>
      <c r="I194" s="5">
        <f ca="1">VLOOKUP(I$3,INDIRECT("'"&amp;RIGHT(A194,2)&amp;"'!e15:f18"),2,FALSE)</f>
        <v>1</v>
      </c>
      <c r="J194" s="5">
        <f ca="1">VLOOKUP(J$3,INDIRECT("'"&amp;RIGHT(A194,2)&amp;"'!e15:f18"),2,FALSE)</f>
        <v>1</v>
      </c>
    </row>
    <row r="195" spans="1:10" s="3" customFormat="1" ht="30" customHeight="1" x14ac:dyDescent="0.35">
      <c r="A195" s="98" t="str">
        <f>HYPERLINK("#'65'!A1", "Link to 65")</f>
        <v>Link to 65</v>
      </c>
      <c r="B195" s="29" t="s">
        <v>252</v>
      </c>
      <c r="C195" s="27" t="s">
        <v>254</v>
      </c>
      <c r="D195" s="30" t="s">
        <v>258</v>
      </c>
      <c r="E195" s="106"/>
      <c r="F195" s="74" t="str">
        <f t="shared" ca="1" si="2"/>
        <v>High</v>
      </c>
      <c r="G195" s="5">
        <f ca="1">VLOOKUP(G$3,INDIRECT("'"&amp;RIGHT(A195,2)&amp;"'!e15:f18"),2,FALSE)</f>
        <v>0</v>
      </c>
      <c r="H195" s="5">
        <f ca="1">VLOOKUP(H$3,INDIRECT("'"&amp;RIGHT(A195,2)&amp;"'!e15:f18"),2,FALSE)</f>
        <v>1</v>
      </c>
      <c r="I195" s="5">
        <f ca="1">VLOOKUP(I$3,INDIRECT("'"&amp;RIGHT(A195,2)&amp;"'!e15:f18"),2,FALSE)</f>
        <v>1</v>
      </c>
      <c r="J195" s="5">
        <f ca="1">VLOOKUP(J$3,INDIRECT("'"&amp;RIGHT(A195,2)&amp;"'!e15:f18"),2,FALSE)</f>
        <v>1</v>
      </c>
    </row>
    <row r="196" spans="1:10" s="3" customFormat="1" ht="30" customHeight="1" x14ac:dyDescent="0.35">
      <c r="A196" s="98" t="str">
        <f>HYPERLINK("#'66'!A1", "Link to 66")</f>
        <v>Link to 66</v>
      </c>
      <c r="B196" s="29" t="s">
        <v>252</v>
      </c>
      <c r="C196" s="27" t="s">
        <v>254</v>
      </c>
      <c r="D196" s="30" t="s">
        <v>259</v>
      </c>
      <c r="E196" s="106"/>
      <c r="F196" s="74" t="str">
        <f t="shared" ref="F196:F259" ca="1" si="3">IF(SUM(G196:J196)=0,"Minor",IF(SUM(G196:J196)=1,"Low",IF(SUM(G196:J196)=2,"Moderate","High")))</f>
        <v>High</v>
      </c>
      <c r="G196" s="5">
        <f ca="1">VLOOKUP(G$3,INDIRECT("'"&amp;RIGHT(A196,2)&amp;"'!e15:f18"),2,FALSE)</f>
        <v>0</v>
      </c>
      <c r="H196" s="5">
        <f ca="1">VLOOKUP(H$3,INDIRECT("'"&amp;RIGHT(A196,2)&amp;"'!e15:f18"),2,FALSE)</f>
        <v>1</v>
      </c>
      <c r="I196" s="5">
        <f ca="1">VLOOKUP(I$3,INDIRECT("'"&amp;RIGHT(A196,2)&amp;"'!e15:f18"),2,FALSE)</f>
        <v>1</v>
      </c>
      <c r="J196" s="5">
        <f ca="1">VLOOKUP(J$3,INDIRECT("'"&amp;RIGHT(A196,2)&amp;"'!e15:f18"),2,FALSE)</f>
        <v>1</v>
      </c>
    </row>
    <row r="197" spans="1:10" s="3" customFormat="1" ht="30" customHeight="1" x14ac:dyDescent="0.35">
      <c r="A197" s="5" t="s">
        <v>28</v>
      </c>
      <c r="B197" s="29" t="s">
        <v>252</v>
      </c>
      <c r="C197" s="27" t="s">
        <v>260</v>
      </c>
      <c r="D197" s="30" t="s">
        <v>52</v>
      </c>
      <c r="E197" s="106"/>
      <c r="F197" s="74" t="str">
        <f t="shared" si="3"/>
        <v>Minor</v>
      </c>
      <c r="G197" s="5">
        <v>0</v>
      </c>
      <c r="H197" s="5">
        <v>0</v>
      </c>
      <c r="I197" s="5">
        <v>0</v>
      </c>
      <c r="J197" s="5">
        <v>0</v>
      </c>
    </row>
    <row r="198" spans="1:10" s="3" customFormat="1" ht="30" customHeight="1" x14ac:dyDescent="0.35">
      <c r="A198" s="5" t="s">
        <v>28</v>
      </c>
      <c r="B198" s="29" t="s">
        <v>252</v>
      </c>
      <c r="C198" s="27" t="s">
        <v>261</v>
      </c>
      <c r="D198" s="30" t="s">
        <v>52</v>
      </c>
      <c r="E198" s="106"/>
      <c r="F198" s="74" t="str">
        <f t="shared" si="3"/>
        <v>Minor</v>
      </c>
      <c r="G198" s="5">
        <v>0</v>
      </c>
      <c r="H198" s="5">
        <v>0</v>
      </c>
      <c r="I198" s="5">
        <v>0</v>
      </c>
      <c r="J198" s="5">
        <v>0</v>
      </c>
    </row>
    <row r="199" spans="1:10" s="3" customFormat="1" ht="30" customHeight="1" x14ac:dyDescent="0.35">
      <c r="A199" s="5" t="s">
        <v>28</v>
      </c>
      <c r="B199" s="29" t="s">
        <v>252</v>
      </c>
      <c r="C199" s="27" t="s">
        <v>262</v>
      </c>
      <c r="D199" s="30" t="s">
        <v>52</v>
      </c>
      <c r="E199" s="106"/>
      <c r="F199" s="74" t="str">
        <f t="shared" si="3"/>
        <v>Minor</v>
      </c>
      <c r="G199" s="5">
        <v>0</v>
      </c>
      <c r="H199" s="5">
        <v>0</v>
      </c>
      <c r="I199" s="5">
        <v>0</v>
      </c>
      <c r="J199" s="5">
        <v>0</v>
      </c>
    </row>
    <row r="200" spans="1:10" s="3" customFormat="1" ht="30" customHeight="1" x14ac:dyDescent="0.35">
      <c r="A200" s="98" t="str">
        <f>HYPERLINK("#'67'!A1", "Link to 67")</f>
        <v>Link to 67</v>
      </c>
      <c r="B200" s="29" t="s">
        <v>252</v>
      </c>
      <c r="C200" s="27" t="s">
        <v>263</v>
      </c>
      <c r="D200" s="30" t="s">
        <v>52</v>
      </c>
      <c r="E200" s="106"/>
      <c r="F200" s="74" t="str">
        <f t="shared" ca="1" si="3"/>
        <v>High</v>
      </c>
      <c r="G200" s="5">
        <f ca="1">VLOOKUP(G$3,INDIRECT("'"&amp;RIGHT(A200,2)&amp;"'!e15:f18"),2,FALSE)</f>
        <v>0</v>
      </c>
      <c r="H200" s="5">
        <f ca="1">VLOOKUP(H$3,INDIRECT("'"&amp;RIGHT(A200,2)&amp;"'!e15:f18"),2,FALSE)</f>
        <v>1</v>
      </c>
      <c r="I200" s="5">
        <f ca="1">VLOOKUP(I$3,INDIRECT("'"&amp;RIGHT(A200,2)&amp;"'!e15:f18"),2,FALSE)</f>
        <v>1</v>
      </c>
      <c r="J200" s="5">
        <f ca="1">VLOOKUP(J$3,INDIRECT("'"&amp;RIGHT(A200,2)&amp;"'!e15:f18"),2,FALSE)</f>
        <v>1</v>
      </c>
    </row>
    <row r="201" spans="1:10" s="3" customFormat="1" ht="30" customHeight="1" x14ac:dyDescent="0.35">
      <c r="A201" s="5" t="s">
        <v>28</v>
      </c>
      <c r="B201" s="29" t="s">
        <v>252</v>
      </c>
      <c r="C201" s="27" t="s">
        <v>264</v>
      </c>
      <c r="D201" s="30" t="s">
        <v>52</v>
      </c>
      <c r="E201" s="106"/>
      <c r="F201" s="74" t="str">
        <f t="shared" si="3"/>
        <v>Minor</v>
      </c>
      <c r="G201" s="5">
        <v>0</v>
      </c>
      <c r="H201" s="5">
        <v>0</v>
      </c>
      <c r="I201" s="5">
        <v>0</v>
      </c>
      <c r="J201" s="5">
        <v>0</v>
      </c>
    </row>
    <row r="202" spans="1:10" s="3" customFormat="1" ht="30" customHeight="1" x14ac:dyDescent="0.35">
      <c r="A202" s="5" t="s">
        <v>28</v>
      </c>
      <c r="B202" s="29" t="s">
        <v>252</v>
      </c>
      <c r="C202" s="27" t="s">
        <v>265</v>
      </c>
      <c r="D202" s="30" t="s">
        <v>266</v>
      </c>
      <c r="E202" s="106"/>
      <c r="F202" s="74" t="str">
        <f t="shared" si="3"/>
        <v>Minor</v>
      </c>
      <c r="G202" s="5">
        <v>0</v>
      </c>
      <c r="H202" s="5">
        <v>0</v>
      </c>
      <c r="I202" s="5">
        <v>0</v>
      </c>
      <c r="J202" s="5">
        <v>0</v>
      </c>
    </row>
    <row r="203" spans="1:10" s="3" customFormat="1" ht="30" customHeight="1" x14ac:dyDescent="0.35">
      <c r="A203" s="98" t="str">
        <f>HYPERLINK("#'68'!A1", "Link to 68")</f>
        <v>Link to 68</v>
      </c>
      <c r="B203" s="29" t="s">
        <v>252</v>
      </c>
      <c r="C203" s="27" t="s">
        <v>265</v>
      </c>
      <c r="D203" s="30" t="s">
        <v>267</v>
      </c>
      <c r="E203" s="106"/>
      <c r="F203" s="74" t="str">
        <f t="shared" ca="1" si="3"/>
        <v>Low</v>
      </c>
      <c r="G203" s="5">
        <f ca="1">VLOOKUP(G$3,INDIRECT("'"&amp;RIGHT(A203,2)&amp;"'!e15:f18"),2,FALSE)</f>
        <v>0</v>
      </c>
      <c r="H203" s="5">
        <f ca="1">VLOOKUP(H$3,INDIRECT("'"&amp;RIGHT(A203,2)&amp;"'!e15:f18"),2,FALSE)</f>
        <v>1</v>
      </c>
      <c r="I203" s="5">
        <f ca="1">VLOOKUP(I$3,INDIRECT("'"&amp;RIGHT(A203,2)&amp;"'!e15:f18"),2,FALSE)</f>
        <v>0</v>
      </c>
      <c r="J203" s="5">
        <f ca="1">VLOOKUP(J$3,INDIRECT("'"&amp;RIGHT(A203,2)&amp;"'!e15:f18"),2,FALSE)</f>
        <v>0</v>
      </c>
    </row>
    <row r="204" spans="1:10" s="3" customFormat="1" ht="30" customHeight="1" x14ac:dyDescent="0.35">
      <c r="A204" s="5" t="s">
        <v>28</v>
      </c>
      <c r="B204" s="29" t="s">
        <v>252</v>
      </c>
      <c r="C204" s="27" t="s">
        <v>265</v>
      </c>
      <c r="D204" s="30" t="s">
        <v>268</v>
      </c>
      <c r="E204" s="106"/>
      <c r="F204" s="74" t="str">
        <f t="shared" si="3"/>
        <v>Minor</v>
      </c>
      <c r="G204" s="5">
        <v>0</v>
      </c>
      <c r="H204" s="5">
        <v>0</v>
      </c>
      <c r="I204" s="5">
        <v>0</v>
      </c>
      <c r="J204" s="5">
        <v>0</v>
      </c>
    </row>
    <row r="205" spans="1:10" s="3" customFormat="1" ht="30" customHeight="1" x14ac:dyDescent="0.35">
      <c r="A205" s="5" t="s">
        <v>28</v>
      </c>
      <c r="B205" s="29" t="s">
        <v>269</v>
      </c>
      <c r="C205" s="27" t="s">
        <v>270</v>
      </c>
      <c r="D205" s="30" t="s">
        <v>52</v>
      </c>
      <c r="E205" s="106"/>
      <c r="F205" s="74" t="str">
        <f t="shared" si="3"/>
        <v>Minor</v>
      </c>
      <c r="G205" s="5">
        <v>0</v>
      </c>
      <c r="H205" s="5">
        <v>0</v>
      </c>
      <c r="I205" s="5">
        <v>0</v>
      </c>
      <c r="J205" s="5">
        <v>0</v>
      </c>
    </row>
    <row r="206" spans="1:10" s="3" customFormat="1" ht="30" customHeight="1" x14ac:dyDescent="0.35">
      <c r="A206" s="5" t="s">
        <v>28</v>
      </c>
      <c r="B206" s="29" t="s">
        <v>269</v>
      </c>
      <c r="C206" s="27" t="s">
        <v>271</v>
      </c>
      <c r="D206" s="30" t="s">
        <v>52</v>
      </c>
      <c r="E206" s="106"/>
      <c r="F206" s="74" t="str">
        <f t="shared" si="3"/>
        <v>Minor</v>
      </c>
      <c r="G206" s="5">
        <v>0</v>
      </c>
      <c r="H206" s="5">
        <v>0</v>
      </c>
      <c r="I206" s="5">
        <v>0</v>
      </c>
      <c r="J206" s="5">
        <v>0</v>
      </c>
    </row>
    <row r="207" spans="1:10" s="3" customFormat="1" ht="30" customHeight="1" x14ac:dyDescent="0.35">
      <c r="A207" s="5" t="s">
        <v>28</v>
      </c>
      <c r="B207" s="29" t="s">
        <v>269</v>
      </c>
      <c r="C207" s="27" t="s">
        <v>272</v>
      </c>
      <c r="D207" s="30" t="s">
        <v>52</v>
      </c>
      <c r="E207" s="106"/>
      <c r="F207" s="74" t="str">
        <f t="shared" si="3"/>
        <v>Minor</v>
      </c>
      <c r="G207" s="5">
        <v>0</v>
      </c>
      <c r="H207" s="5">
        <v>0</v>
      </c>
      <c r="I207" s="5">
        <v>0</v>
      </c>
      <c r="J207" s="5">
        <v>0</v>
      </c>
    </row>
    <row r="208" spans="1:10" s="3" customFormat="1" ht="30" customHeight="1" x14ac:dyDescent="0.35">
      <c r="A208" s="5" t="s">
        <v>28</v>
      </c>
      <c r="B208" s="29" t="s">
        <v>269</v>
      </c>
      <c r="C208" s="27" t="s">
        <v>273</v>
      </c>
      <c r="D208" s="30" t="s">
        <v>273</v>
      </c>
      <c r="E208" s="106"/>
      <c r="F208" s="74" t="str">
        <f t="shared" si="3"/>
        <v>Minor</v>
      </c>
      <c r="G208" s="5">
        <v>0</v>
      </c>
      <c r="H208" s="5">
        <v>0</v>
      </c>
      <c r="I208" s="5">
        <v>0</v>
      </c>
      <c r="J208" s="5">
        <v>0</v>
      </c>
    </row>
    <row r="209" spans="1:10" s="3" customFormat="1" ht="30" customHeight="1" x14ac:dyDescent="0.35">
      <c r="A209" s="98" t="str">
        <f>HYPERLINK("#'69'!A1", "Link to 69")</f>
        <v>Link to 69</v>
      </c>
      <c r="B209" s="29" t="s">
        <v>269</v>
      </c>
      <c r="C209" s="27" t="s">
        <v>274</v>
      </c>
      <c r="D209" s="30" t="s">
        <v>52</v>
      </c>
      <c r="E209" s="106"/>
      <c r="F209" s="74" t="str">
        <f t="shared" ca="1" si="3"/>
        <v>Low</v>
      </c>
      <c r="G209" s="5">
        <f ca="1">VLOOKUP(G$3,INDIRECT("'"&amp;RIGHT(A209,2)&amp;"'!e15:f18"),2,FALSE)</f>
        <v>0</v>
      </c>
      <c r="H209" s="5">
        <f ca="1">VLOOKUP(H$3,INDIRECT("'"&amp;RIGHT(A209,2)&amp;"'!e15:f18"),2,FALSE)</f>
        <v>1</v>
      </c>
      <c r="I209" s="5">
        <f ca="1">VLOOKUP(I$3,INDIRECT("'"&amp;RIGHT(A209,2)&amp;"'!e15:f18"),2,FALSE)</f>
        <v>0</v>
      </c>
      <c r="J209" s="5">
        <f ca="1">VLOOKUP(J$3,INDIRECT("'"&amp;RIGHT(A209,2)&amp;"'!e15:f18"),2,FALSE)</f>
        <v>0</v>
      </c>
    </row>
    <row r="210" spans="1:10" s="3" customFormat="1" ht="30" customHeight="1" x14ac:dyDescent="0.35">
      <c r="A210" s="5" t="s">
        <v>28</v>
      </c>
      <c r="B210" s="29" t="s">
        <v>269</v>
      </c>
      <c r="C210" s="27" t="s">
        <v>275</v>
      </c>
      <c r="D210" s="30" t="s">
        <v>52</v>
      </c>
      <c r="E210" s="106"/>
      <c r="F210" s="74" t="str">
        <f t="shared" si="3"/>
        <v>Minor</v>
      </c>
      <c r="G210" s="5">
        <v>0</v>
      </c>
      <c r="H210" s="5">
        <v>0</v>
      </c>
      <c r="I210" s="5">
        <v>0</v>
      </c>
      <c r="J210" s="5">
        <v>0</v>
      </c>
    </row>
    <row r="211" spans="1:10" s="3" customFormat="1" ht="30" customHeight="1" x14ac:dyDescent="0.35">
      <c r="A211" s="5" t="s">
        <v>28</v>
      </c>
      <c r="B211" s="29" t="s">
        <v>269</v>
      </c>
      <c r="C211" s="27" t="s">
        <v>276</v>
      </c>
      <c r="D211" s="30" t="s">
        <v>52</v>
      </c>
      <c r="E211" s="106"/>
      <c r="F211" s="74" t="str">
        <f t="shared" si="3"/>
        <v>Minor</v>
      </c>
      <c r="G211" s="5">
        <v>0</v>
      </c>
      <c r="H211" s="5">
        <v>0</v>
      </c>
      <c r="I211" s="5">
        <v>0</v>
      </c>
      <c r="J211" s="5">
        <v>0</v>
      </c>
    </row>
    <row r="212" spans="1:10" s="3" customFormat="1" ht="30" customHeight="1" x14ac:dyDescent="0.35">
      <c r="A212" s="5" t="s">
        <v>28</v>
      </c>
      <c r="B212" s="29" t="s">
        <v>269</v>
      </c>
      <c r="C212" s="27" t="s">
        <v>277</v>
      </c>
      <c r="D212" s="30" t="s">
        <v>52</v>
      </c>
      <c r="E212" s="106"/>
      <c r="F212" s="74" t="str">
        <f t="shared" si="3"/>
        <v>Minor</v>
      </c>
      <c r="G212" s="5">
        <v>0</v>
      </c>
      <c r="H212" s="5">
        <v>0</v>
      </c>
      <c r="I212" s="5">
        <v>0</v>
      </c>
      <c r="J212" s="5">
        <v>0</v>
      </c>
    </row>
    <row r="213" spans="1:10" s="3" customFormat="1" ht="30" customHeight="1" x14ac:dyDescent="0.35">
      <c r="A213" s="5" t="s">
        <v>28</v>
      </c>
      <c r="B213" s="29" t="s">
        <v>269</v>
      </c>
      <c r="C213" s="27" t="s">
        <v>278</v>
      </c>
      <c r="D213" s="30" t="s">
        <v>52</v>
      </c>
      <c r="E213" s="106"/>
      <c r="F213" s="74" t="str">
        <f t="shared" si="3"/>
        <v>Minor</v>
      </c>
      <c r="G213" s="5">
        <v>0</v>
      </c>
      <c r="H213" s="5">
        <v>0</v>
      </c>
      <c r="I213" s="5">
        <v>0</v>
      </c>
      <c r="J213" s="5">
        <v>0</v>
      </c>
    </row>
    <row r="214" spans="1:10" s="3" customFormat="1" ht="30" customHeight="1" x14ac:dyDescent="0.35">
      <c r="A214" s="5" t="s">
        <v>28</v>
      </c>
      <c r="B214" s="29" t="s">
        <v>269</v>
      </c>
      <c r="C214" s="27" t="s">
        <v>279</v>
      </c>
      <c r="D214" s="30" t="s">
        <v>52</v>
      </c>
      <c r="E214" s="106"/>
      <c r="F214" s="74" t="str">
        <f t="shared" si="3"/>
        <v>Minor</v>
      </c>
      <c r="G214" s="5">
        <v>0</v>
      </c>
      <c r="H214" s="5">
        <v>0</v>
      </c>
      <c r="I214" s="5">
        <v>0</v>
      </c>
      <c r="J214" s="5">
        <v>0</v>
      </c>
    </row>
    <row r="215" spans="1:10" s="3" customFormat="1" ht="30" customHeight="1" x14ac:dyDescent="0.35">
      <c r="A215" s="5" t="s">
        <v>28</v>
      </c>
      <c r="B215" s="29" t="s">
        <v>269</v>
      </c>
      <c r="C215" s="27" t="s">
        <v>280</v>
      </c>
      <c r="D215" s="30" t="s">
        <v>52</v>
      </c>
      <c r="E215" s="106"/>
      <c r="F215" s="74" t="str">
        <f t="shared" si="3"/>
        <v>Minor</v>
      </c>
      <c r="G215" s="5">
        <v>0</v>
      </c>
      <c r="H215" s="5">
        <v>0</v>
      </c>
      <c r="I215" s="5">
        <v>0</v>
      </c>
      <c r="J215" s="5">
        <v>0</v>
      </c>
    </row>
    <row r="216" spans="1:10" s="3" customFormat="1" ht="30" customHeight="1" x14ac:dyDescent="0.35">
      <c r="A216" s="5" t="s">
        <v>28</v>
      </c>
      <c r="B216" s="29" t="s">
        <v>269</v>
      </c>
      <c r="C216" s="27" t="s">
        <v>281</v>
      </c>
      <c r="D216" s="30" t="s">
        <v>52</v>
      </c>
      <c r="E216" s="106"/>
      <c r="F216" s="74" t="str">
        <f t="shared" si="3"/>
        <v>Minor</v>
      </c>
      <c r="G216" s="5">
        <v>0</v>
      </c>
      <c r="H216" s="5">
        <v>0</v>
      </c>
      <c r="I216" s="5">
        <v>0</v>
      </c>
      <c r="J216" s="5">
        <v>0</v>
      </c>
    </row>
    <row r="217" spans="1:10" s="3" customFormat="1" ht="30" customHeight="1" x14ac:dyDescent="0.35">
      <c r="A217" s="5" t="s">
        <v>28</v>
      </c>
      <c r="B217" s="29" t="s">
        <v>269</v>
      </c>
      <c r="C217" s="27" t="s">
        <v>282</v>
      </c>
      <c r="D217" s="30" t="s">
        <v>52</v>
      </c>
      <c r="E217" s="106"/>
      <c r="F217" s="74" t="str">
        <f t="shared" si="3"/>
        <v>Minor</v>
      </c>
      <c r="G217" s="5">
        <v>0</v>
      </c>
      <c r="H217" s="5">
        <v>0</v>
      </c>
      <c r="I217" s="5">
        <v>0</v>
      </c>
      <c r="J217" s="5">
        <v>0</v>
      </c>
    </row>
    <row r="218" spans="1:10" s="3" customFormat="1" ht="30" customHeight="1" x14ac:dyDescent="0.35">
      <c r="A218" s="5" t="s">
        <v>28</v>
      </c>
      <c r="B218" s="29" t="s">
        <v>283</v>
      </c>
      <c r="C218" s="27" t="s">
        <v>284</v>
      </c>
      <c r="D218" s="30" t="s">
        <v>285</v>
      </c>
      <c r="E218" s="106"/>
      <c r="F218" s="74" t="str">
        <f t="shared" si="3"/>
        <v>Minor</v>
      </c>
      <c r="G218" s="5">
        <v>0</v>
      </c>
      <c r="H218" s="5">
        <v>0</v>
      </c>
      <c r="I218" s="5">
        <v>0</v>
      </c>
      <c r="J218" s="5">
        <v>0</v>
      </c>
    </row>
    <row r="219" spans="1:10" s="3" customFormat="1" ht="30" customHeight="1" x14ac:dyDescent="0.35">
      <c r="A219" s="5" t="s">
        <v>28</v>
      </c>
      <c r="B219" s="29" t="s">
        <v>283</v>
      </c>
      <c r="C219" s="27" t="s">
        <v>284</v>
      </c>
      <c r="D219" s="30" t="s">
        <v>286</v>
      </c>
      <c r="E219" s="106"/>
      <c r="F219" s="74" t="str">
        <f t="shared" si="3"/>
        <v>Minor</v>
      </c>
      <c r="G219" s="5">
        <v>0</v>
      </c>
      <c r="H219" s="5">
        <v>0</v>
      </c>
      <c r="I219" s="5">
        <v>0</v>
      </c>
      <c r="J219" s="5">
        <v>0</v>
      </c>
    </row>
    <row r="220" spans="1:10" s="3" customFormat="1" ht="30" customHeight="1" x14ac:dyDescent="0.35">
      <c r="A220" s="98" t="str">
        <f>HYPERLINK("#'39'!A1", "Link to 39")</f>
        <v>Link to 39</v>
      </c>
      <c r="B220" s="29" t="s">
        <v>283</v>
      </c>
      <c r="C220" s="27" t="s">
        <v>284</v>
      </c>
      <c r="D220" s="30" t="s">
        <v>287</v>
      </c>
      <c r="E220" s="106"/>
      <c r="F220" s="74" t="str">
        <f t="shared" ca="1" si="3"/>
        <v>Moderate</v>
      </c>
      <c r="G220" s="5">
        <f ca="1">VLOOKUP(G$3,INDIRECT("'"&amp;RIGHT(A220,2)&amp;"'!e15:f18"),2,FALSE)</f>
        <v>0</v>
      </c>
      <c r="H220" s="5">
        <f ca="1">VLOOKUP(H$3,INDIRECT("'"&amp;RIGHT(A220,2)&amp;"'!e15:f18"),2,FALSE)</f>
        <v>1</v>
      </c>
      <c r="I220" s="5">
        <f ca="1">VLOOKUP(I$3,INDIRECT("'"&amp;RIGHT(A220,2)&amp;"'!e15:f18"),2,FALSE)</f>
        <v>1</v>
      </c>
      <c r="J220" s="5">
        <f ca="1">VLOOKUP(J$3,INDIRECT("'"&amp;RIGHT(A220,2)&amp;"'!e15:f18"),2,FALSE)</f>
        <v>0</v>
      </c>
    </row>
    <row r="221" spans="1:10" s="3" customFormat="1" ht="30" customHeight="1" x14ac:dyDescent="0.35">
      <c r="A221" s="5" t="s">
        <v>28</v>
      </c>
      <c r="B221" s="29" t="s">
        <v>283</v>
      </c>
      <c r="C221" s="27" t="s">
        <v>284</v>
      </c>
      <c r="D221" s="30" t="s">
        <v>288</v>
      </c>
      <c r="E221" s="106"/>
      <c r="F221" s="74" t="str">
        <f t="shared" si="3"/>
        <v>Minor</v>
      </c>
      <c r="G221" s="5">
        <v>0</v>
      </c>
      <c r="H221" s="5">
        <v>0</v>
      </c>
      <c r="I221" s="5">
        <v>0</v>
      </c>
      <c r="J221" s="5">
        <v>0</v>
      </c>
    </row>
    <row r="222" spans="1:10" s="3" customFormat="1" ht="30" customHeight="1" x14ac:dyDescent="0.35">
      <c r="A222" s="98" t="str">
        <f>HYPERLINK("#'38'!A1", "Link to 38")</f>
        <v>Link to 38</v>
      </c>
      <c r="B222" s="29" t="s">
        <v>283</v>
      </c>
      <c r="C222" s="27" t="s">
        <v>284</v>
      </c>
      <c r="D222" s="30" t="s">
        <v>289</v>
      </c>
      <c r="E222" s="106"/>
      <c r="F222" s="74" t="str">
        <f t="shared" ca="1" si="3"/>
        <v>High</v>
      </c>
      <c r="G222" s="5">
        <f ca="1">VLOOKUP(G$3,INDIRECT("'"&amp;RIGHT(A222,2)&amp;"'!e15:f18"),2,FALSE)</f>
        <v>0</v>
      </c>
      <c r="H222" s="5">
        <f ca="1">VLOOKUP(H$3,INDIRECT("'"&amp;RIGHT(A222,2)&amp;"'!e15:f18"),2,FALSE)</f>
        <v>1</v>
      </c>
      <c r="I222" s="5">
        <f ca="1">VLOOKUP(I$3,INDIRECT("'"&amp;RIGHT(A222,2)&amp;"'!e15:f18"),2,FALSE)</f>
        <v>1</v>
      </c>
      <c r="J222" s="5">
        <f ca="1">VLOOKUP(J$3,INDIRECT("'"&amp;RIGHT(A222,2)&amp;"'!e15:f18"),2,FALSE)</f>
        <v>1</v>
      </c>
    </row>
    <row r="223" spans="1:10" s="3" customFormat="1" ht="30" customHeight="1" x14ac:dyDescent="0.35">
      <c r="A223" s="98" t="str">
        <f>HYPERLINK("#'37'!A1", "Link to 37")</f>
        <v>Link to 37</v>
      </c>
      <c r="B223" s="29" t="s">
        <v>283</v>
      </c>
      <c r="C223" s="27" t="s">
        <v>284</v>
      </c>
      <c r="D223" s="30" t="s">
        <v>290</v>
      </c>
      <c r="E223" s="106"/>
      <c r="F223" s="74" t="str">
        <f t="shared" ca="1" si="3"/>
        <v>Low</v>
      </c>
      <c r="G223" s="5">
        <f ca="1">VLOOKUP(G$3,INDIRECT("'"&amp;RIGHT(A223,2)&amp;"'!e15:f18"),2,FALSE)</f>
        <v>0</v>
      </c>
      <c r="H223" s="5">
        <f ca="1">VLOOKUP(H$3,INDIRECT("'"&amp;RIGHT(A223,2)&amp;"'!e15:f18"),2,FALSE)</f>
        <v>0</v>
      </c>
      <c r="I223" s="5">
        <f ca="1">VLOOKUP(I$3,INDIRECT("'"&amp;RIGHT(A223,2)&amp;"'!e15:f18"),2,FALSE)</f>
        <v>1</v>
      </c>
      <c r="J223" s="5">
        <f ca="1">VLOOKUP(J$3,INDIRECT("'"&amp;RIGHT(A223,2)&amp;"'!e15:f18"),2,FALSE)</f>
        <v>0</v>
      </c>
    </row>
    <row r="224" spans="1:10" s="3" customFormat="1" ht="30" customHeight="1" x14ac:dyDescent="0.35">
      <c r="A224" s="5" t="s">
        <v>28</v>
      </c>
      <c r="B224" s="29" t="s">
        <v>283</v>
      </c>
      <c r="C224" s="27" t="s">
        <v>291</v>
      </c>
      <c r="D224" s="30" t="s">
        <v>292</v>
      </c>
      <c r="E224" s="106"/>
      <c r="F224" s="74" t="str">
        <f t="shared" si="3"/>
        <v>Minor</v>
      </c>
      <c r="G224" s="5">
        <v>0</v>
      </c>
      <c r="H224" s="5">
        <v>0</v>
      </c>
      <c r="I224" s="5">
        <v>0</v>
      </c>
      <c r="J224" s="5">
        <v>0</v>
      </c>
    </row>
    <row r="225" spans="1:10" s="3" customFormat="1" ht="30" customHeight="1" x14ac:dyDescent="0.35">
      <c r="A225" s="5" t="s">
        <v>28</v>
      </c>
      <c r="B225" s="29" t="s">
        <v>283</v>
      </c>
      <c r="C225" s="27" t="s">
        <v>291</v>
      </c>
      <c r="D225" s="30" t="s">
        <v>293</v>
      </c>
      <c r="E225" s="106"/>
      <c r="F225" s="74" t="str">
        <f t="shared" si="3"/>
        <v>Minor</v>
      </c>
      <c r="G225" s="5">
        <v>0</v>
      </c>
      <c r="H225" s="5">
        <v>0</v>
      </c>
      <c r="I225" s="5">
        <v>0</v>
      </c>
      <c r="J225" s="5">
        <v>0</v>
      </c>
    </row>
    <row r="226" spans="1:10" s="3" customFormat="1" ht="30" customHeight="1" x14ac:dyDescent="0.35">
      <c r="A226" s="5" t="s">
        <v>28</v>
      </c>
      <c r="B226" s="29" t="s">
        <v>283</v>
      </c>
      <c r="C226" s="27" t="s">
        <v>294</v>
      </c>
      <c r="D226" s="30" t="s">
        <v>295</v>
      </c>
      <c r="E226" s="106"/>
      <c r="F226" s="74" t="str">
        <f t="shared" si="3"/>
        <v>Minor</v>
      </c>
      <c r="G226" s="5">
        <v>0</v>
      </c>
      <c r="H226" s="5">
        <v>0</v>
      </c>
      <c r="I226" s="5">
        <v>0</v>
      </c>
      <c r="J226" s="5">
        <v>0</v>
      </c>
    </row>
    <row r="227" spans="1:10" s="3" customFormat="1" ht="30" customHeight="1" x14ac:dyDescent="0.35">
      <c r="A227" s="5" t="s">
        <v>28</v>
      </c>
      <c r="B227" s="29" t="s">
        <v>283</v>
      </c>
      <c r="C227" s="27" t="s">
        <v>294</v>
      </c>
      <c r="D227" s="30" t="s">
        <v>296</v>
      </c>
      <c r="E227" s="106"/>
      <c r="F227" s="74" t="str">
        <f t="shared" si="3"/>
        <v>Minor</v>
      </c>
      <c r="G227" s="5">
        <v>0</v>
      </c>
      <c r="H227" s="5">
        <v>0</v>
      </c>
      <c r="I227" s="5">
        <v>0</v>
      </c>
      <c r="J227" s="5">
        <v>0</v>
      </c>
    </row>
    <row r="228" spans="1:10" s="3" customFormat="1" ht="30" customHeight="1" x14ac:dyDescent="0.35">
      <c r="A228" s="5" t="s">
        <v>28</v>
      </c>
      <c r="B228" s="29" t="s">
        <v>283</v>
      </c>
      <c r="C228" s="27" t="s">
        <v>294</v>
      </c>
      <c r="D228" s="30" t="s">
        <v>297</v>
      </c>
      <c r="E228" s="106"/>
      <c r="F228" s="74" t="str">
        <f t="shared" si="3"/>
        <v>Minor</v>
      </c>
      <c r="G228" s="5">
        <v>0</v>
      </c>
      <c r="H228" s="5">
        <v>0</v>
      </c>
      <c r="I228" s="5">
        <v>0</v>
      </c>
      <c r="J228" s="5">
        <v>0</v>
      </c>
    </row>
    <row r="229" spans="1:10" s="3" customFormat="1" ht="30" customHeight="1" x14ac:dyDescent="0.35">
      <c r="A229" s="5" t="s">
        <v>28</v>
      </c>
      <c r="B229" s="29" t="s">
        <v>283</v>
      </c>
      <c r="C229" s="27" t="s">
        <v>294</v>
      </c>
      <c r="D229" s="30" t="s">
        <v>298</v>
      </c>
      <c r="E229" s="106"/>
      <c r="F229" s="74" t="str">
        <f t="shared" si="3"/>
        <v>Minor</v>
      </c>
      <c r="G229" s="5">
        <v>0</v>
      </c>
      <c r="H229" s="5">
        <v>0</v>
      </c>
      <c r="I229" s="5">
        <v>0</v>
      </c>
      <c r="J229" s="5">
        <v>0</v>
      </c>
    </row>
    <row r="230" spans="1:10" s="3" customFormat="1" ht="30" customHeight="1" x14ac:dyDescent="0.35">
      <c r="A230" s="5" t="s">
        <v>28</v>
      </c>
      <c r="B230" s="29" t="s">
        <v>283</v>
      </c>
      <c r="C230" s="27" t="s">
        <v>294</v>
      </c>
      <c r="D230" s="30" t="s">
        <v>299</v>
      </c>
      <c r="E230" s="106"/>
      <c r="F230" s="74" t="str">
        <f t="shared" si="3"/>
        <v>Minor</v>
      </c>
      <c r="G230" s="5">
        <v>0</v>
      </c>
      <c r="H230" s="5">
        <v>0</v>
      </c>
      <c r="I230" s="5">
        <v>0</v>
      </c>
      <c r="J230" s="5">
        <v>0</v>
      </c>
    </row>
    <row r="231" spans="1:10" s="3" customFormat="1" ht="30" customHeight="1" x14ac:dyDescent="0.35">
      <c r="A231" s="5" t="s">
        <v>28</v>
      </c>
      <c r="B231" s="29" t="s">
        <v>283</v>
      </c>
      <c r="C231" s="27" t="s">
        <v>300</v>
      </c>
      <c r="D231" s="30" t="s">
        <v>301</v>
      </c>
      <c r="E231" s="106"/>
      <c r="F231" s="74" t="str">
        <f t="shared" si="3"/>
        <v>Minor</v>
      </c>
      <c r="G231" s="5">
        <v>0</v>
      </c>
      <c r="H231" s="5">
        <v>0</v>
      </c>
      <c r="I231" s="5">
        <v>0</v>
      </c>
      <c r="J231" s="5">
        <v>0</v>
      </c>
    </row>
    <row r="232" spans="1:10" s="3" customFormat="1" ht="30" customHeight="1" x14ac:dyDescent="0.35">
      <c r="A232" s="5" t="s">
        <v>28</v>
      </c>
      <c r="B232" s="29" t="s">
        <v>283</v>
      </c>
      <c r="C232" s="27" t="s">
        <v>300</v>
      </c>
      <c r="D232" s="30" t="s">
        <v>302</v>
      </c>
      <c r="E232" s="106"/>
      <c r="F232" s="74" t="str">
        <f t="shared" si="3"/>
        <v>Minor</v>
      </c>
      <c r="G232" s="5">
        <v>0</v>
      </c>
      <c r="H232" s="5">
        <v>0</v>
      </c>
      <c r="I232" s="5">
        <v>0</v>
      </c>
      <c r="J232" s="5">
        <v>0</v>
      </c>
    </row>
    <row r="233" spans="1:10" s="3" customFormat="1" ht="30" customHeight="1" x14ac:dyDescent="0.35">
      <c r="A233" s="5" t="s">
        <v>28</v>
      </c>
      <c r="B233" s="29" t="s">
        <v>283</v>
      </c>
      <c r="C233" s="27" t="s">
        <v>300</v>
      </c>
      <c r="D233" s="30" t="s">
        <v>303</v>
      </c>
      <c r="E233" s="106"/>
      <c r="F233" s="74" t="str">
        <f t="shared" si="3"/>
        <v>Minor</v>
      </c>
      <c r="G233" s="5">
        <v>0</v>
      </c>
      <c r="H233" s="5">
        <v>0</v>
      </c>
      <c r="I233" s="5">
        <v>0</v>
      </c>
      <c r="J233" s="5">
        <v>0</v>
      </c>
    </row>
    <row r="234" spans="1:10" s="3" customFormat="1" ht="30" customHeight="1" x14ac:dyDescent="0.35">
      <c r="A234" s="98" t="str">
        <f>HYPERLINK("#'40'!A1", "Link to 40")</f>
        <v>Link to 40</v>
      </c>
      <c r="B234" s="29" t="s">
        <v>283</v>
      </c>
      <c r="C234" s="27" t="s">
        <v>300</v>
      </c>
      <c r="D234" s="30" t="s">
        <v>304</v>
      </c>
      <c r="E234" s="106"/>
      <c r="F234" s="74" t="str">
        <f t="shared" ca="1" si="3"/>
        <v>High</v>
      </c>
      <c r="G234" s="5">
        <f ca="1">VLOOKUP(G$3,INDIRECT("'"&amp;RIGHT(A234,2)&amp;"'!e15:f18"),2,FALSE)</f>
        <v>0</v>
      </c>
      <c r="H234" s="5">
        <f ca="1">VLOOKUP(H$3,INDIRECT("'"&amp;RIGHT(A234,2)&amp;"'!e15:f18"),2,FALSE)</f>
        <v>1</v>
      </c>
      <c r="I234" s="5">
        <f ca="1">VLOOKUP(I$3,INDIRECT("'"&amp;RIGHT(A234,2)&amp;"'!e15:f18"),2,FALSE)</f>
        <v>1</v>
      </c>
      <c r="J234" s="5">
        <f ca="1">VLOOKUP(J$3,INDIRECT("'"&amp;RIGHT(A234,2)&amp;"'!e15:f18"),2,FALSE)</f>
        <v>1</v>
      </c>
    </row>
    <row r="235" spans="1:10" s="3" customFormat="1" ht="30" customHeight="1" x14ac:dyDescent="0.35">
      <c r="A235" s="5" t="s">
        <v>28</v>
      </c>
      <c r="B235" s="29" t="s">
        <v>283</v>
      </c>
      <c r="C235" s="27" t="s">
        <v>300</v>
      </c>
      <c r="D235" s="30" t="s">
        <v>305</v>
      </c>
      <c r="E235" s="106"/>
      <c r="F235" s="74" t="str">
        <f t="shared" si="3"/>
        <v>Minor</v>
      </c>
      <c r="G235" s="5">
        <v>0</v>
      </c>
      <c r="H235" s="5">
        <v>0</v>
      </c>
      <c r="I235" s="5">
        <v>0</v>
      </c>
      <c r="J235" s="5">
        <v>0</v>
      </c>
    </row>
    <row r="236" spans="1:10" s="3" customFormat="1" ht="30" customHeight="1" x14ac:dyDescent="0.35">
      <c r="A236" s="5" t="s">
        <v>28</v>
      </c>
      <c r="B236" s="29" t="s">
        <v>283</v>
      </c>
      <c r="C236" s="27" t="s">
        <v>300</v>
      </c>
      <c r="D236" s="30" t="s">
        <v>306</v>
      </c>
      <c r="E236" s="106"/>
      <c r="F236" s="74" t="str">
        <f t="shared" si="3"/>
        <v>Minor</v>
      </c>
      <c r="G236" s="5">
        <v>0</v>
      </c>
      <c r="H236" s="5">
        <v>0</v>
      </c>
      <c r="I236" s="5">
        <v>0</v>
      </c>
      <c r="J236" s="5">
        <v>0</v>
      </c>
    </row>
    <row r="237" spans="1:10" s="3" customFormat="1" ht="30" customHeight="1" x14ac:dyDescent="0.35">
      <c r="A237" s="5" t="s">
        <v>28</v>
      </c>
      <c r="B237" s="29" t="s">
        <v>283</v>
      </c>
      <c r="C237" s="27" t="s">
        <v>300</v>
      </c>
      <c r="D237" s="30" t="s">
        <v>307</v>
      </c>
      <c r="E237" s="106"/>
      <c r="F237" s="74" t="str">
        <f t="shared" si="3"/>
        <v>Minor</v>
      </c>
      <c r="G237" s="5">
        <v>0</v>
      </c>
      <c r="H237" s="5">
        <v>0</v>
      </c>
      <c r="I237" s="5">
        <v>0</v>
      </c>
      <c r="J237" s="5">
        <v>0</v>
      </c>
    </row>
    <row r="238" spans="1:10" s="3" customFormat="1" ht="30" customHeight="1" x14ac:dyDescent="0.35">
      <c r="A238" s="5" t="s">
        <v>28</v>
      </c>
      <c r="B238" s="29" t="s">
        <v>283</v>
      </c>
      <c r="C238" s="27" t="s">
        <v>308</v>
      </c>
      <c r="D238" s="30" t="s">
        <v>309</v>
      </c>
      <c r="E238" s="106"/>
      <c r="F238" s="74" t="str">
        <f t="shared" si="3"/>
        <v>Minor</v>
      </c>
      <c r="G238" s="5">
        <v>0</v>
      </c>
      <c r="H238" s="5">
        <v>0</v>
      </c>
      <c r="I238" s="5">
        <v>0</v>
      </c>
      <c r="J238" s="5">
        <v>0</v>
      </c>
    </row>
    <row r="239" spans="1:10" s="3" customFormat="1" ht="30" customHeight="1" x14ac:dyDescent="0.35">
      <c r="A239" s="5" t="s">
        <v>28</v>
      </c>
      <c r="B239" s="29" t="s">
        <v>283</v>
      </c>
      <c r="C239" s="27" t="s">
        <v>308</v>
      </c>
      <c r="D239" s="30" t="s">
        <v>310</v>
      </c>
      <c r="E239" s="106"/>
      <c r="F239" s="74" t="str">
        <f t="shared" si="3"/>
        <v>Minor</v>
      </c>
      <c r="G239" s="5">
        <v>0</v>
      </c>
      <c r="H239" s="5">
        <v>0</v>
      </c>
      <c r="I239" s="5">
        <v>0</v>
      </c>
      <c r="J239" s="5">
        <v>0</v>
      </c>
    </row>
    <row r="240" spans="1:10" s="3" customFormat="1" ht="30" customHeight="1" x14ac:dyDescent="0.35">
      <c r="A240" s="5" t="s">
        <v>28</v>
      </c>
      <c r="B240" s="29" t="s">
        <v>283</v>
      </c>
      <c r="C240" s="27" t="s">
        <v>308</v>
      </c>
      <c r="D240" s="30" t="s">
        <v>311</v>
      </c>
      <c r="E240" s="106"/>
      <c r="F240" s="74" t="str">
        <f t="shared" si="3"/>
        <v>Minor</v>
      </c>
      <c r="G240" s="5">
        <v>0</v>
      </c>
      <c r="H240" s="5">
        <v>0</v>
      </c>
      <c r="I240" s="5">
        <v>0</v>
      </c>
      <c r="J240" s="5">
        <v>0</v>
      </c>
    </row>
    <row r="241" spans="1:10" s="3" customFormat="1" ht="30" customHeight="1" x14ac:dyDescent="0.35">
      <c r="A241" s="98" t="str">
        <f>HYPERLINK("#'25'!A1", "Link to 25")</f>
        <v>Link to 25</v>
      </c>
      <c r="B241" s="29" t="s">
        <v>312</v>
      </c>
      <c r="C241" s="27" t="s">
        <v>313</v>
      </c>
      <c r="D241" s="30" t="s">
        <v>314</v>
      </c>
      <c r="E241" s="106"/>
      <c r="F241" s="74" t="str">
        <f t="shared" ca="1" si="3"/>
        <v>High</v>
      </c>
      <c r="G241" s="5">
        <f t="shared" ref="G241:G246" ca="1" si="4">VLOOKUP(G$3,INDIRECT("'"&amp;RIGHT(A241,2)&amp;"'!e15:f18"),2,FALSE)</f>
        <v>3</v>
      </c>
      <c r="H241" s="5">
        <f t="shared" ref="H241:H246" ca="1" si="5">VLOOKUP(H$3,INDIRECT("'"&amp;RIGHT(A241,2)&amp;"'!e15:f18"),2,FALSE)</f>
        <v>1</v>
      </c>
      <c r="I241" s="5">
        <f t="shared" ref="I241:I246" ca="1" si="6">VLOOKUP(I$3,INDIRECT("'"&amp;RIGHT(A241,2)&amp;"'!e15:f18"),2,FALSE)</f>
        <v>1</v>
      </c>
      <c r="J241" s="5">
        <f t="shared" ref="J241:J246" ca="1" si="7">VLOOKUP(J$3,INDIRECT("'"&amp;RIGHT(A241,2)&amp;"'!e15:f18"),2,FALSE)</f>
        <v>1</v>
      </c>
    </row>
    <row r="242" spans="1:10" s="3" customFormat="1" ht="30" customHeight="1" x14ac:dyDescent="0.35">
      <c r="A242" s="98" t="str">
        <f>HYPERLINK("#'26'!A1", "Link to 26")</f>
        <v>Link to 26</v>
      </c>
      <c r="B242" s="29" t="s">
        <v>312</v>
      </c>
      <c r="C242" s="27" t="s">
        <v>313</v>
      </c>
      <c r="D242" s="30" t="s">
        <v>315</v>
      </c>
      <c r="E242" s="106"/>
      <c r="F242" s="74" t="str">
        <f t="shared" ca="1" si="3"/>
        <v>High</v>
      </c>
      <c r="G242" s="5">
        <f t="shared" ca="1" si="4"/>
        <v>3</v>
      </c>
      <c r="H242" s="5">
        <f t="shared" ca="1" si="5"/>
        <v>1</v>
      </c>
      <c r="I242" s="5">
        <f t="shared" ca="1" si="6"/>
        <v>1</v>
      </c>
      <c r="J242" s="5">
        <f t="shared" ca="1" si="7"/>
        <v>1</v>
      </c>
    </row>
    <row r="243" spans="1:10" s="3" customFormat="1" ht="30" customHeight="1" x14ac:dyDescent="0.35">
      <c r="A243" s="98" t="str">
        <f>HYPERLINK("#'29'!A1", "Link to 29")</f>
        <v>Link to 29</v>
      </c>
      <c r="B243" s="29" t="s">
        <v>312</v>
      </c>
      <c r="C243" s="27" t="s">
        <v>313</v>
      </c>
      <c r="D243" s="30" t="s">
        <v>316</v>
      </c>
      <c r="E243" s="106"/>
      <c r="F243" s="74" t="str">
        <f t="shared" ca="1" si="3"/>
        <v>High</v>
      </c>
      <c r="G243" s="5">
        <f t="shared" ca="1" si="4"/>
        <v>0</v>
      </c>
      <c r="H243" s="5">
        <f t="shared" ca="1" si="5"/>
        <v>1</v>
      </c>
      <c r="I243" s="5">
        <f t="shared" ca="1" si="6"/>
        <v>1</v>
      </c>
      <c r="J243" s="5">
        <f t="shared" ca="1" si="7"/>
        <v>1</v>
      </c>
    </row>
    <row r="244" spans="1:10" s="3" customFormat="1" ht="30" customHeight="1" x14ac:dyDescent="0.35">
      <c r="A244" s="98" t="str">
        <f>HYPERLINK("#'24'!A1", "Link to 24")</f>
        <v>Link to 24</v>
      </c>
      <c r="B244" s="29" t="s">
        <v>312</v>
      </c>
      <c r="C244" s="27" t="s">
        <v>313</v>
      </c>
      <c r="D244" s="30" t="s">
        <v>317</v>
      </c>
      <c r="E244" s="106"/>
      <c r="F244" s="74" t="str">
        <f t="shared" ca="1" si="3"/>
        <v>High</v>
      </c>
      <c r="G244" s="5">
        <f t="shared" ca="1" si="4"/>
        <v>3</v>
      </c>
      <c r="H244" s="5">
        <f t="shared" ca="1" si="5"/>
        <v>1</v>
      </c>
      <c r="I244" s="5">
        <f t="shared" ca="1" si="6"/>
        <v>1</v>
      </c>
      <c r="J244" s="5">
        <f t="shared" ca="1" si="7"/>
        <v>1</v>
      </c>
    </row>
    <row r="245" spans="1:10" s="3" customFormat="1" ht="30" customHeight="1" x14ac:dyDescent="0.35">
      <c r="A245" s="98" t="str">
        <f>HYPERLINK("#'27'!A1", "Link to 27")</f>
        <v>Link to 27</v>
      </c>
      <c r="B245" s="29" t="s">
        <v>312</v>
      </c>
      <c r="C245" s="27" t="s">
        <v>313</v>
      </c>
      <c r="D245" s="30" t="s">
        <v>318</v>
      </c>
      <c r="E245" s="106"/>
      <c r="F245" s="74" t="str">
        <f t="shared" ca="1" si="3"/>
        <v>High</v>
      </c>
      <c r="G245" s="5">
        <f t="shared" ca="1" si="4"/>
        <v>3</v>
      </c>
      <c r="H245" s="5">
        <f t="shared" ca="1" si="5"/>
        <v>1</v>
      </c>
      <c r="I245" s="5">
        <f t="shared" ca="1" si="6"/>
        <v>1</v>
      </c>
      <c r="J245" s="5">
        <f t="shared" ca="1" si="7"/>
        <v>1</v>
      </c>
    </row>
    <row r="246" spans="1:10" s="3" customFormat="1" ht="30" customHeight="1" x14ac:dyDescent="0.35">
      <c r="A246" s="98" t="str">
        <f>HYPERLINK("#'28'!A1", "Link to 28")</f>
        <v>Link to 28</v>
      </c>
      <c r="B246" s="29" t="s">
        <v>312</v>
      </c>
      <c r="C246" s="27" t="s">
        <v>313</v>
      </c>
      <c r="D246" s="30" t="s">
        <v>319</v>
      </c>
      <c r="E246" s="106"/>
      <c r="F246" s="74" t="str">
        <f t="shared" ca="1" si="3"/>
        <v>High</v>
      </c>
      <c r="G246" s="5">
        <f t="shared" ca="1" si="4"/>
        <v>3</v>
      </c>
      <c r="H246" s="5">
        <f t="shared" ca="1" si="5"/>
        <v>1</v>
      </c>
      <c r="I246" s="5">
        <f t="shared" ca="1" si="6"/>
        <v>1</v>
      </c>
      <c r="J246" s="5">
        <f t="shared" ca="1" si="7"/>
        <v>1</v>
      </c>
    </row>
    <row r="247" spans="1:10" s="3" customFormat="1" ht="30" customHeight="1" x14ac:dyDescent="0.35">
      <c r="A247" s="5" t="s">
        <v>28</v>
      </c>
      <c r="B247" s="29" t="s">
        <v>312</v>
      </c>
      <c r="C247" s="27" t="s">
        <v>320</v>
      </c>
      <c r="D247" s="30" t="s">
        <v>321</v>
      </c>
      <c r="E247" s="106"/>
      <c r="F247" s="74" t="str">
        <f t="shared" si="3"/>
        <v>Minor</v>
      </c>
      <c r="G247" s="5">
        <v>0</v>
      </c>
      <c r="H247" s="5">
        <v>0</v>
      </c>
      <c r="I247" s="5">
        <v>0</v>
      </c>
      <c r="J247" s="5">
        <v>0</v>
      </c>
    </row>
    <row r="248" spans="1:10" s="3" customFormat="1" ht="30" customHeight="1" x14ac:dyDescent="0.35">
      <c r="A248" s="5" t="s">
        <v>28</v>
      </c>
      <c r="B248" s="29" t="s">
        <v>312</v>
      </c>
      <c r="C248" s="27" t="s">
        <v>320</v>
      </c>
      <c r="D248" s="30" t="s">
        <v>322</v>
      </c>
      <c r="E248" s="106"/>
      <c r="F248" s="74" t="str">
        <f t="shared" si="3"/>
        <v>Minor</v>
      </c>
      <c r="G248" s="5">
        <v>0</v>
      </c>
      <c r="H248" s="5">
        <v>0</v>
      </c>
      <c r="I248" s="5">
        <v>0</v>
      </c>
      <c r="J248" s="5">
        <v>0</v>
      </c>
    </row>
    <row r="249" spans="1:10" s="3" customFormat="1" ht="30" customHeight="1" x14ac:dyDescent="0.35">
      <c r="A249" s="5" t="s">
        <v>28</v>
      </c>
      <c r="B249" s="29" t="s">
        <v>312</v>
      </c>
      <c r="C249" s="27" t="s">
        <v>320</v>
      </c>
      <c r="D249" s="30" t="s">
        <v>323</v>
      </c>
      <c r="E249" s="106"/>
      <c r="F249" s="74" t="str">
        <f t="shared" si="3"/>
        <v>Minor</v>
      </c>
      <c r="G249" s="5">
        <v>0</v>
      </c>
      <c r="H249" s="5">
        <v>0</v>
      </c>
      <c r="I249" s="5">
        <v>0</v>
      </c>
      <c r="J249" s="5">
        <v>0</v>
      </c>
    </row>
    <row r="250" spans="1:10" s="3" customFormat="1" ht="30" customHeight="1" x14ac:dyDescent="0.35">
      <c r="A250" s="5" t="s">
        <v>28</v>
      </c>
      <c r="B250" s="29" t="s">
        <v>312</v>
      </c>
      <c r="C250" s="27" t="s">
        <v>320</v>
      </c>
      <c r="D250" s="30" t="s">
        <v>324</v>
      </c>
      <c r="E250" s="106"/>
      <c r="F250" s="74" t="str">
        <f t="shared" si="3"/>
        <v>Minor</v>
      </c>
      <c r="G250" s="5">
        <v>0</v>
      </c>
      <c r="H250" s="5">
        <v>0</v>
      </c>
      <c r="I250" s="5">
        <v>0</v>
      </c>
      <c r="J250" s="5">
        <v>0</v>
      </c>
    </row>
    <row r="251" spans="1:10" s="3" customFormat="1" ht="30" customHeight="1" x14ac:dyDescent="0.35">
      <c r="A251" s="5" t="s">
        <v>28</v>
      </c>
      <c r="B251" s="29" t="s">
        <v>312</v>
      </c>
      <c r="C251" s="27" t="s">
        <v>325</v>
      </c>
      <c r="D251" s="30" t="s">
        <v>326</v>
      </c>
      <c r="E251" s="106"/>
      <c r="F251" s="74" t="str">
        <f t="shared" si="3"/>
        <v>Minor</v>
      </c>
      <c r="G251" s="5">
        <v>0</v>
      </c>
      <c r="H251" s="5">
        <v>0</v>
      </c>
      <c r="I251" s="5">
        <v>0</v>
      </c>
      <c r="J251" s="5">
        <v>0</v>
      </c>
    </row>
    <row r="252" spans="1:10" s="3" customFormat="1" ht="30" customHeight="1" x14ac:dyDescent="0.35">
      <c r="A252" s="5" t="s">
        <v>28</v>
      </c>
      <c r="B252" s="29" t="s">
        <v>312</v>
      </c>
      <c r="C252" s="27" t="s">
        <v>325</v>
      </c>
      <c r="D252" s="30" t="s">
        <v>327</v>
      </c>
      <c r="E252" s="106"/>
      <c r="F252" s="74" t="str">
        <f t="shared" si="3"/>
        <v>Minor</v>
      </c>
      <c r="G252" s="5">
        <v>0</v>
      </c>
      <c r="H252" s="5">
        <v>0</v>
      </c>
      <c r="I252" s="5">
        <v>0</v>
      </c>
      <c r="J252" s="5">
        <v>0</v>
      </c>
    </row>
    <row r="253" spans="1:10" s="3" customFormat="1" ht="30" customHeight="1" x14ac:dyDescent="0.35">
      <c r="A253" s="98" t="str">
        <f>HYPERLINK("#'18'!A1", "Link to 18")</f>
        <v>Link to 18</v>
      </c>
      <c r="B253" s="29" t="s">
        <v>312</v>
      </c>
      <c r="C253" s="27" t="s">
        <v>325</v>
      </c>
      <c r="D253" s="30" t="s">
        <v>328</v>
      </c>
      <c r="E253" s="106"/>
      <c r="F253" s="74" t="str">
        <f t="shared" ca="1" si="3"/>
        <v>Minor</v>
      </c>
      <c r="G253" s="5">
        <f ca="1">VLOOKUP(G$3,INDIRECT("'"&amp;RIGHT(A253,2)&amp;"'!e15:f18"),2,FALSE)</f>
        <v>0</v>
      </c>
      <c r="H253" s="5">
        <f ca="1">VLOOKUP(H$3,INDIRECT("'"&amp;RIGHT(A253,2)&amp;"'!e15:f18"),2,FALSE)</f>
        <v>0</v>
      </c>
      <c r="I253" s="5">
        <f ca="1">VLOOKUP(I$3,INDIRECT("'"&amp;RIGHT(A253,2)&amp;"'!e15:f18"),2,FALSE)</f>
        <v>0</v>
      </c>
      <c r="J253" s="5">
        <f ca="1">VLOOKUP(J$3,INDIRECT("'"&amp;RIGHT(A253,2)&amp;"'!e15:f18"),2,FALSE)</f>
        <v>0</v>
      </c>
    </row>
    <row r="254" spans="1:10" s="3" customFormat="1" ht="30" customHeight="1" x14ac:dyDescent="0.35">
      <c r="A254" s="5" t="s">
        <v>28</v>
      </c>
      <c r="B254" s="29" t="s">
        <v>312</v>
      </c>
      <c r="C254" s="27" t="s">
        <v>329</v>
      </c>
      <c r="D254" s="30" t="s">
        <v>330</v>
      </c>
      <c r="E254" s="106"/>
      <c r="F254" s="74" t="str">
        <f t="shared" si="3"/>
        <v>Minor</v>
      </c>
      <c r="G254" s="5">
        <v>0</v>
      </c>
      <c r="H254" s="5">
        <v>0</v>
      </c>
      <c r="I254" s="5">
        <v>0</v>
      </c>
      <c r="J254" s="5">
        <v>0</v>
      </c>
    </row>
    <row r="255" spans="1:10" s="3" customFormat="1" ht="30" customHeight="1" x14ac:dyDescent="0.35">
      <c r="A255" s="5" t="s">
        <v>28</v>
      </c>
      <c r="B255" s="29" t="s">
        <v>312</v>
      </c>
      <c r="C255" s="27" t="s">
        <v>329</v>
      </c>
      <c r="D255" s="30" t="s">
        <v>331</v>
      </c>
      <c r="E255" s="106"/>
      <c r="F255" s="74" t="str">
        <f t="shared" si="3"/>
        <v>Minor</v>
      </c>
      <c r="G255" s="5">
        <v>0</v>
      </c>
      <c r="H255" s="5">
        <v>0</v>
      </c>
      <c r="I255" s="5">
        <v>0</v>
      </c>
      <c r="J255" s="5">
        <v>0</v>
      </c>
    </row>
    <row r="256" spans="1:10" s="3" customFormat="1" ht="30" customHeight="1" x14ac:dyDescent="0.35">
      <c r="A256" s="98" t="str">
        <f>HYPERLINK("#'17'!A1", "Link to 17")</f>
        <v>Link to 17</v>
      </c>
      <c r="B256" s="29" t="s">
        <v>312</v>
      </c>
      <c r="C256" s="27" t="s">
        <v>332</v>
      </c>
      <c r="D256" s="30" t="s">
        <v>333</v>
      </c>
      <c r="E256" s="106"/>
      <c r="F256" s="74" t="str">
        <f t="shared" ca="1" si="3"/>
        <v>Minor</v>
      </c>
      <c r="G256" s="5">
        <f ca="1">VLOOKUP(G$3,INDIRECT("'"&amp;RIGHT(A256,2)&amp;"'!e15:f18"),2,FALSE)</f>
        <v>0</v>
      </c>
      <c r="H256" s="5">
        <f ca="1">VLOOKUP(H$3,INDIRECT("'"&amp;RIGHT(A256,2)&amp;"'!e15:f18"),2,FALSE)</f>
        <v>0</v>
      </c>
      <c r="I256" s="5">
        <f ca="1">VLOOKUP(I$3,INDIRECT("'"&amp;RIGHT(A256,2)&amp;"'!e15:f18"),2,FALSE)</f>
        <v>0</v>
      </c>
      <c r="J256" s="5">
        <f ca="1">VLOOKUP(J$3,INDIRECT("'"&amp;RIGHT(A256,2)&amp;"'!e15:f18"),2,FALSE)</f>
        <v>0</v>
      </c>
    </row>
    <row r="257" spans="1:10" s="3" customFormat="1" ht="30" customHeight="1" x14ac:dyDescent="0.35">
      <c r="A257" s="5" t="s">
        <v>28</v>
      </c>
      <c r="B257" s="29" t="s">
        <v>312</v>
      </c>
      <c r="C257" s="27" t="s">
        <v>332</v>
      </c>
      <c r="D257" s="30" t="s">
        <v>334</v>
      </c>
      <c r="E257" s="106"/>
      <c r="F257" s="74" t="str">
        <f t="shared" si="3"/>
        <v>Minor</v>
      </c>
      <c r="G257" s="5">
        <v>0</v>
      </c>
      <c r="H257" s="5">
        <v>0</v>
      </c>
      <c r="I257" s="5">
        <v>0</v>
      </c>
      <c r="J257" s="5">
        <v>0</v>
      </c>
    </row>
    <row r="258" spans="1:10" s="3" customFormat="1" ht="30" customHeight="1" x14ac:dyDescent="0.35">
      <c r="A258" s="5" t="s">
        <v>28</v>
      </c>
      <c r="B258" s="29" t="s">
        <v>312</v>
      </c>
      <c r="C258" s="27" t="s">
        <v>332</v>
      </c>
      <c r="D258" s="30" t="s">
        <v>335</v>
      </c>
      <c r="E258" s="106"/>
      <c r="F258" s="74" t="str">
        <f t="shared" si="3"/>
        <v>Minor</v>
      </c>
      <c r="G258" s="5">
        <v>0</v>
      </c>
      <c r="H258" s="5">
        <v>0</v>
      </c>
      <c r="I258" s="5">
        <v>0</v>
      </c>
      <c r="J258" s="5">
        <v>0</v>
      </c>
    </row>
    <row r="259" spans="1:10" s="3" customFormat="1" ht="30" customHeight="1" x14ac:dyDescent="0.35">
      <c r="A259" s="5" t="s">
        <v>28</v>
      </c>
      <c r="B259" s="29" t="s">
        <v>312</v>
      </c>
      <c r="C259" s="27" t="s">
        <v>332</v>
      </c>
      <c r="D259" s="30" t="s">
        <v>336</v>
      </c>
      <c r="E259" s="106"/>
      <c r="F259" s="74" t="str">
        <f t="shared" si="3"/>
        <v>Minor</v>
      </c>
      <c r="G259" s="5">
        <v>0</v>
      </c>
      <c r="H259" s="5">
        <v>0</v>
      </c>
      <c r="I259" s="5">
        <v>0</v>
      </c>
      <c r="J259" s="5">
        <v>0</v>
      </c>
    </row>
    <row r="260" spans="1:10" s="3" customFormat="1" ht="30" customHeight="1" x14ac:dyDescent="0.35">
      <c r="A260" s="5" t="s">
        <v>28</v>
      </c>
      <c r="B260" s="29" t="s">
        <v>312</v>
      </c>
      <c r="C260" s="27" t="s">
        <v>332</v>
      </c>
      <c r="D260" s="30" t="s">
        <v>337</v>
      </c>
      <c r="E260" s="106"/>
      <c r="F260" s="74" t="str">
        <f t="shared" ref="F260:F323" si="8">IF(SUM(G260:J260)=0,"Minor",IF(SUM(G260:J260)=1,"Low",IF(SUM(G260:J260)=2,"Moderate","High")))</f>
        <v>Minor</v>
      </c>
      <c r="G260" s="5">
        <v>0</v>
      </c>
      <c r="H260" s="5">
        <v>0</v>
      </c>
      <c r="I260" s="5">
        <v>0</v>
      </c>
      <c r="J260" s="5">
        <v>0</v>
      </c>
    </row>
    <row r="261" spans="1:10" s="3" customFormat="1" ht="30" customHeight="1" x14ac:dyDescent="0.35">
      <c r="A261" s="5" t="s">
        <v>28</v>
      </c>
      <c r="B261" s="29" t="s">
        <v>312</v>
      </c>
      <c r="C261" s="27" t="s">
        <v>332</v>
      </c>
      <c r="D261" s="30" t="s">
        <v>338</v>
      </c>
      <c r="E261" s="106"/>
      <c r="F261" s="74" t="str">
        <f t="shared" si="8"/>
        <v>Minor</v>
      </c>
      <c r="G261" s="5">
        <v>0</v>
      </c>
      <c r="H261" s="5">
        <v>0</v>
      </c>
      <c r="I261" s="5">
        <v>0</v>
      </c>
      <c r="J261" s="5">
        <v>0</v>
      </c>
    </row>
    <row r="262" spans="1:10" s="3" customFormat="1" ht="30" customHeight="1" x14ac:dyDescent="0.35">
      <c r="A262" s="5" t="s">
        <v>28</v>
      </c>
      <c r="B262" s="29" t="s">
        <v>312</v>
      </c>
      <c r="C262" s="27" t="s">
        <v>332</v>
      </c>
      <c r="D262" s="30" t="s">
        <v>339</v>
      </c>
      <c r="E262" s="106"/>
      <c r="F262" s="74" t="str">
        <f t="shared" si="8"/>
        <v>Minor</v>
      </c>
      <c r="G262" s="5">
        <v>0</v>
      </c>
      <c r="H262" s="5">
        <v>0</v>
      </c>
      <c r="I262" s="5">
        <v>0</v>
      </c>
      <c r="J262" s="5">
        <v>0</v>
      </c>
    </row>
    <row r="263" spans="1:10" s="3" customFormat="1" ht="30" customHeight="1" x14ac:dyDescent="0.35">
      <c r="A263" s="5" t="s">
        <v>28</v>
      </c>
      <c r="B263" s="29" t="s">
        <v>312</v>
      </c>
      <c r="C263" s="27" t="s">
        <v>332</v>
      </c>
      <c r="D263" s="30" t="s">
        <v>340</v>
      </c>
      <c r="E263" s="106"/>
      <c r="F263" s="74" t="str">
        <f t="shared" si="8"/>
        <v>Minor</v>
      </c>
      <c r="G263" s="5">
        <v>0</v>
      </c>
      <c r="H263" s="5">
        <v>0</v>
      </c>
      <c r="I263" s="5">
        <v>0</v>
      </c>
      <c r="J263" s="5">
        <v>0</v>
      </c>
    </row>
    <row r="264" spans="1:10" s="3" customFormat="1" ht="30" customHeight="1" x14ac:dyDescent="0.35">
      <c r="A264" s="5" t="s">
        <v>28</v>
      </c>
      <c r="B264" s="29" t="s">
        <v>312</v>
      </c>
      <c r="C264" s="27" t="s">
        <v>332</v>
      </c>
      <c r="D264" s="30" t="s">
        <v>341</v>
      </c>
      <c r="E264" s="106"/>
      <c r="F264" s="74" t="str">
        <f t="shared" si="8"/>
        <v>Minor</v>
      </c>
      <c r="G264" s="5">
        <v>0</v>
      </c>
      <c r="H264" s="5">
        <v>0</v>
      </c>
      <c r="I264" s="5">
        <v>0</v>
      </c>
      <c r="J264" s="5">
        <v>0</v>
      </c>
    </row>
    <row r="265" spans="1:10" s="3" customFormat="1" ht="30" customHeight="1" x14ac:dyDescent="0.35">
      <c r="A265" s="5" t="s">
        <v>28</v>
      </c>
      <c r="B265" s="29" t="s">
        <v>312</v>
      </c>
      <c r="C265" s="27" t="s">
        <v>342</v>
      </c>
      <c r="D265" s="30" t="s">
        <v>343</v>
      </c>
      <c r="E265" s="106"/>
      <c r="F265" s="74" t="str">
        <f t="shared" si="8"/>
        <v>Minor</v>
      </c>
      <c r="G265" s="5">
        <v>0</v>
      </c>
      <c r="H265" s="5">
        <v>0</v>
      </c>
      <c r="I265" s="5">
        <v>0</v>
      </c>
      <c r="J265" s="5">
        <v>0</v>
      </c>
    </row>
    <row r="266" spans="1:10" s="3" customFormat="1" ht="30" customHeight="1" x14ac:dyDescent="0.35">
      <c r="A266" s="5" t="s">
        <v>28</v>
      </c>
      <c r="B266" s="29" t="s">
        <v>312</v>
      </c>
      <c r="C266" s="27" t="s">
        <v>342</v>
      </c>
      <c r="D266" s="30" t="s">
        <v>344</v>
      </c>
      <c r="E266" s="106"/>
      <c r="F266" s="74" t="str">
        <f t="shared" si="8"/>
        <v>Minor</v>
      </c>
      <c r="G266" s="5">
        <v>0</v>
      </c>
      <c r="H266" s="5">
        <v>0</v>
      </c>
      <c r="I266" s="5">
        <v>0</v>
      </c>
      <c r="J266" s="5">
        <v>0</v>
      </c>
    </row>
    <row r="267" spans="1:10" s="3" customFormat="1" ht="30" customHeight="1" x14ac:dyDescent="0.35">
      <c r="A267" s="98" t="str">
        <f>HYPERLINK("#'19'!A1", "Link to 19")</f>
        <v>Link to 19</v>
      </c>
      <c r="B267" s="29" t="s">
        <v>312</v>
      </c>
      <c r="C267" s="27" t="s">
        <v>342</v>
      </c>
      <c r="D267" s="30" t="s">
        <v>345</v>
      </c>
      <c r="E267" s="106"/>
      <c r="F267" s="74" t="str">
        <f t="shared" ca="1" si="8"/>
        <v>Minor</v>
      </c>
      <c r="G267" s="5">
        <f t="shared" ref="G267:G272" ca="1" si="9">VLOOKUP(G$3,INDIRECT("'"&amp;RIGHT(A267,2)&amp;"'!e15:f18"),2,FALSE)</f>
        <v>0</v>
      </c>
      <c r="H267" s="5">
        <f t="shared" ref="H267:H272" ca="1" si="10">VLOOKUP(H$3,INDIRECT("'"&amp;RIGHT(A267,2)&amp;"'!e15:f18"),2,FALSE)</f>
        <v>0</v>
      </c>
      <c r="I267" s="5">
        <f t="shared" ref="I267:I272" ca="1" si="11">VLOOKUP(I$3,INDIRECT("'"&amp;RIGHT(A267,2)&amp;"'!e15:f18"),2,FALSE)</f>
        <v>0</v>
      </c>
      <c r="J267" s="5">
        <f t="shared" ref="J267:J272" ca="1" si="12">VLOOKUP(J$3,INDIRECT("'"&amp;RIGHT(A267,2)&amp;"'!e15:f18"),2,FALSE)</f>
        <v>0</v>
      </c>
    </row>
    <row r="268" spans="1:10" s="3" customFormat="1" ht="30" customHeight="1" x14ac:dyDescent="0.35">
      <c r="A268" s="98" t="str">
        <f>HYPERLINK("#'23'!A1", "Link to 23")</f>
        <v>Link to 23</v>
      </c>
      <c r="B268" s="29" t="s">
        <v>312</v>
      </c>
      <c r="C268" s="27" t="s">
        <v>346</v>
      </c>
      <c r="D268" s="30" t="s">
        <v>347</v>
      </c>
      <c r="E268" s="106"/>
      <c r="F268" s="74" t="str">
        <f t="shared" ca="1" si="8"/>
        <v>High</v>
      </c>
      <c r="G268" s="5">
        <f t="shared" ca="1" si="9"/>
        <v>0</v>
      </c>
      <c r="H268" s="5">
        <f t="shared" ca="1" si="10"/>
        <v>1</v>
      </c>
      <c r="I268" s="5">
        <f t="shared" ca="1" si="11"/>
        <v>1</v>
      </c>
      <c r="J268" s="5">
        <f t="shared" ca="1" si="12"/>
        <v>1</v>
      </c>
    </row>
    <row r="269" spans="1:10" s="3" customFormat="1" ht="30" customHeight="1" x14ac:dyDescent="0.35">
      <c r="A269" s="98" t="str">
        <f>HYPERLINK("#'21'!A1", "Link to 21")</f>
        <v>Link to 21</v>
      </c>
      <c r="B269" s="29" t="s">
        <v>312</v>
      </c>
      <c r="C269" s="27" t="s">
        <v>346</v>
      </c>
      <c r="D269" s="30" t="s">
        <v>348</v>
      </c>
      <c r="E269" s="106"/>
      <c r="F269" s="74" t="str">
        <f t="shared" ca="1" si="8"/>
        <v>Minor</v>
      </c>
      <c r="G269" s="5">
        <f t="shared" ca="1" si="9"/>
        <v>0</v>
      </c>
      <c r="H269" s="5">
        <f t="shared" ca="1" si="10"/>
        <v>0</v>
      </c>
      <c r="I269" s="5">
        <f t="shared" ca="1" si="11"/>
        <v>0</v>
      </c>
      <c r="J269" s="5">
        <f t="shared" ca="1" si="12"/>
        <v>0</v>
      </c>
    </row>
    <row r="270" spans="1:10" s="3" customFormat="1" ht="30" customHeight="1" x14ac:dyDescent="0.35">
      <c r="A270" s="98" t="str">
        <f>HYPERLINK("#'22'!A1", "Link to 22")</f>
        <v>Link to 22</v>
      </c>
      <c r="B270" s="29" t="s">
        <v>312</v>
      </c>
      <c r="C270" s="27" t="s">
        <v>346</v>
      </c>
      <c r="D270" s="30" t="s">
        <v>349</v>
      </c>
      <c r="E270" s="106"/>
      <c r="F270" s="74" t="str">
        <f t="shared" ca="1" si="8"/>
        <v>Minor</v>
      </c>
      <c r="G270" s="5">
        <f t="shared" ca="1" si="9"/>
        <v>0</v>
      </c>
      <c r="H270" s="5">
        <f t="shared" ca="1" si="10"/>
        <v>0</v>
      </c>
      <c r="I270" s="5">
        <f t="shared" ca="1" si="11"/>
        <v>0</v>
      </c>
      <c r="J270" s="5">
        <f t="shared" ca="1" si="12"/>
        <v>0</v>
      </c>
    </row>
    <row r="271" spans="1:10" s="3" customFormat="1" ht="30" customHeight="1" x14ac:dyDescent="0.35">
      <c r="A271" s="98" t="str">
        <f>HYPERLINK("#'20'!A1", "Link to 20")</f>
        <v>Link to 20</v>
      </c>
      <c r="B271" s="29" t="s">
        <v>312</v>
      </c>
      <c r="C271" s="27" t="s">
        <v>346</v>
      </c>
      <c r="D271" s="30" t="s">
        <v>350</v>
      </c>
      <c r="E271" s="106"/>
      <c r="F271" s="74" t="str">
        <f t="shared" ca="1" si="8"/>
        <v>High</v>
      </c>
      <c r="G271" s="5">
        <f t="shared" ca="1" si="9"/>
        <v>3</v>
      </c>
      <c r="H271" s="5">
        <f t="shared" ca="1" si="10"/>
        <v>1</v>
      </c>
      <c r="I271" s="5">
        <f t="shared" ca="1" si="11"/>
        <v>1</v>
      </c>
      <c r="J271" s="5">
        <f t="shared" ca="1" si="12"/>
        <v>1</v>
      </c>
    </row>
    <row r="272" spans="1:10" s="3" customFormat="1" ht="30" customHeight="1" x14ac:dyDescent="0.35">
      <c r="A272" s="98" t="str">
        <f>HYPERLINK("#'30'!A1", "Link to 30")</f>
        <v>Link to 30</v>
      </c>
      <c r="B272" s="29" t="s">
        <v>312</v>
      </c>
      <c r="C272" s="27" t="s">
        <v>351</v>
      </c>
      <c r="D272" s="30" t="s">
        <v>352</v>
      </c>
      <c r="E272" s="106"/>
      <c r="F272" s="74" t="str">
        <f t="shared" ca="1" si="8"/>
        <v>Low</v>
      </c>
      <c r="G272" s="5">
        <f t="shared" ca="1" si="9"/>
        <v>0</v>
      </c>
      <c r="H272" s="5">
        <f t="shared" ca="1" si="10"/>
        <v>0</v>
      </c>
      <c r="I272" s="5">
        <f t="shared" ca="1" si="11"/>
        <v>1</v>
      </c>
      <c r="J272" s="5">
        <f t="shared" ca="1" si="12"/>
        <v>0</v>
      </c>
    </row>
    <row r="273" spans="1:10" s="3" customFormat="1" ht="30" customHeight="1" x14ac:dyDescent="0.35">
      <c r="A273" s="5" t="s">
        <v>28</v>
      </c>
      <c r="B273" s="29" t="s">
        <v>312</v>
      </c>
      <c r="C273" s="27" t="s">
        <v>351</v>
      </c>
      <c r="D273" s="30" t="s">
        <v>353</v>
      </c>
      <c r="E273" s="106"/>
      <c r="F273" s="74" t="str">
        <f t="shared" si="8"/>
        <v>Minor</v>
      </c>
      <c r="G273" s="5">
        <v>0</v>
      </c>
      <c r="H273" s="5">
        <v>0</v>
      </c>
      <c r="I273" s="5">
        <v>0</v>
      </c>
      <c r="J273" s="5">
        <v>0</v>
      </c>
    </row>
    <row r="274" spans="1:10" s="3" customFormat="1" ht="30" customHeight="1" x14ac:dyDescent="0.35">
      <c r="A274" s="5" t="s">
        <v>28</v>
      </c>
      <c r="B274" s="29" t="s">
        <v>312</v>
      </c>
      <c r="C274" s="27" t="s">
        <v>351</v>
      </c>
      <c r="D274" s="30" t="s">
        <v>354</v>
      </c>
      <c r="E274" s="106"/>
      <c r="F274" s="74" t="str">
        <f t="shared" si="8"/>
        <v>Minor</v>
      </c>
      <c r="G274" s="5">
        <v>0</v>
      </c>
      <c r="H274" s="5">
        <v>0</v>
      </c>
      <c r="I274" s="5">
        <v>0</v>
      </c>
      <c r="J274" s="5">
        <v>0</v>
      </c>
    </row>
    <row r="275" spans="1:10" s="3" customFormat="1" ht="30" customHeight="1" x14ac:dyDescent="0.35">
      <c r="A275" s="5" t="s">
        <v>28</v>
      </c>
      <c r="B275" s="29" t="s">
        <v>312</v>
      </c>
      <c r="C275" s="27" t="s">
        <v>351</v>
      </c>
      <c r="D275" s="30" t="s">
        <v>355</v>
      </c>
      <c r="E275" s="106"/>
      <c r="F275" s="74" t="str">
        <f t="shared" si="8"/>
        <v>Minor</v>
      </c>
      <c r="G275" s="5">
        <v>0</v>
      </c>
      <c r="H275" s="5">
        <v>0</v>
      </c>
      <c r="I275" s="5">
        <v>0</v>
      </c>
      <c r="J275" s="5">
        <v>0</v>
      </c>
    </row>
    <row r="276" spans="1:10" s="3" customFormat="1" ht="30" customHeight="1" x14ac:dyDescent="0.35">
      <c r="A276" s="5" t="s">
        <v>28</v>
      </c>
      <c r="B276" s="29" t="s">
        <v>312</v>
      </c>
      <c r="C276" s="27" t="s">
        <v>351</v>
      </c>
      <c r="D276" s="30" t="s">
        <v>356</v>
      </c>
      <c r="E276" s="106"/>
      <c r="F276" s="74" t="str">
        <f t="shared" si="8"/>
        <v>Minor</v>
      </c>
      <c r="G276" s="5">
        <v>0</v>
      </c>
      <c r="H276" s="5">
        <v>0</v>
      </c>
      <c r="I276" s="5">
        <v>0</v>
      </c>
      <c r="J276" s="5">
        <v>0</v>
      </c>
    </row>
    <row r="277" spans="1:10" s="3" customFormat="1" ht="30" customHeight="1" x14ac:dyDescent="0.35">
      <c r="A277" s="5" t="s">
        <v>28</v>
      </c>
      <c r="B277" s="29" t="s">
        <v>312</v>
      </c>
      <c r="C277" s="27" t="s">
        <v>351</v>
      </c>
      <c r="D277" s="30" t="s">
        <v>357</v>
      </c>
      <c r="E277" s="106"/>
      <c r="F277" s="74" t="str">
        <f t="shared" si="8"/>
        <v>Minor</v>
      </c>
      <c r="G277" s="5">
        <v>0</v>
      </c>
      <c r="H277" s="5">
        <v>0</v>
      </c>
      <c r="I277" s="5">
        <v>0</v>
      </c>
      <c r="J277" s="5">
        <v>0</v>
      </c>
    </row>
    <row r="278" spans="1:10" s="3" customFormat="1" ht="30" customHeight="1" x14ac:dyDescent="0.35">
      <c r="A278" s="5" t="s">
        <v>28</v>
      </c>
      <c r="B278" s="29" t="s">
        <v>312</v>
      </c>
      <c r="C278" s="27" t="s">
        <v>358</v>
      </c>
      <c r="D278" s="30" t="s">
        <v>359</v>
      </c>
      <c r="E278" s="106"/>
      <c r="F278" s="74" t="str">
        <f t="shared" si="8"/>
        <v>Minor</v>
      </c>
      <c r="G278" s="5">
        <v>0</v>
      </c>
      <c r="H278" s="5">
        <v>0</v>
      </c>
      <c r="I278" s="5">
        <v>0</v>
      </c>
      <c r="J278" s="5">
        <v>0</v>
      </c>
    </row>
    <row r="279" spans="1:10" s="3" customFormat="1" ht="30" customHeight="1" x14ac:dyDescent="0.35">
      <c r="A279" s="5" t="s">
        <v>28</v>
      </c>
      <c r="B279" s="29" t="s">
        <v>360</v>
      </c>
      <c r="C279" s="27" t="s">
        <v>361</v>
      </c>
      <c r="D279" s="30" t="s">
        <v>52</v>
      </c>
      <c r="E279" s="106"/>
      <c r="F279" s="74" t="str">
        <f t="shared" si="8"/>
        <v>Minor</v>
      </c>
      <c r="G279" s="5">
        <v>0</v>
      </c>
      <c r="H279" s="5">
        <v>0</v>
      </c>
      <c r="I279" s="5">
        <v>0</v>
      </c>
      <c r="J279" s="5">
        <v>0</v>
      </c>
    </row>
    <row r="280" spans="1:10" s="3" customFormat="1" ht="30" customHeight="1" x14ac:dyDescent="0.35">
      <c r="A280" s="98" t="str">
        <f>HYPERLINK("#'70'!A1", "Link to 70")</f>
        <v>Link to 70</v>
      </c>
      <c r="B280" s="29" t="s">
        <v>360</v>
      </c>
      <c r="C280" s="27" t="s">
        <v>362</v>
      </c>
      <c r="D280" s="30" t="s">
        <v>52</v>
      </c>
      <c r="E280" s="106"/>
      <c r="F280" s="74" t="str">
        <f t="shared" ca="1" si="8"/>
        <v>Low</v>
      </c>
      <c r="G280" s="5">
        <f ca="1">VLOOKUP(G$3,INDIRECT("'"&amp;RIGHT(A280,2)&amp;"'!e15:f18"),2,FALSE)</f>
        <v>0</v>
      </c>
      <c r="H280" s="5">
        <f ca="1">VLOOKUP(H$3,INDIRECT("'"&amp;RIGHT(A280,2)&amp;"'!e15:f18"),2,FALSE)</f>
        <v>1</v>
      </c>
      <c r="I280" s="5">
        <f ca="1">VLOOKUP(I$3,INDIRECT("'"&amp;RIGHT(A280,2)&amp;"'!e15:f18"),2,FALSE)</f>
        <v>0</v>
      </c>
      <c r="J280" s="5">
        <f ca="1">VLOOKUP(J$3,INDIRECT("'"&amp;RIGHT(A280,2)&amp;"'!e15:f18"),2,FALSE)</f>
        <v>0</v>
      </c>
    </row>
    <row r="281" spans="1:10" s="3" customFormat="1" ht="30" customHeight="1" x14ac:dyDescent="0.35">
      <c r="A281" s="5" t="s">
        <v>28</v>
      </c>
      <c r="B281" s="29" t="s">
        <v>363</v>
      </c>
      <c r="C281" s="27" t="s">
        <v>301</v>
      </c>
      <c r="D281" s="30" t="s">
        <v>364</v>
      </c>
      <c r="E281" s="106"/>
      <c r="F281" s="74" t="str">
        <f t="shared" si="8"/>
        <v>Minor</v>
      </c>
      <c r="G281" s="5">
        <v>0</v>
      </c>
      <c r="H281" s="5">
        <v>0</v>
      </c>
      <c r="I281" s="5">
        <v>0</v>
      </c>
      <c r="J281" s="5">
        <v>0</v>
      </c>
    </row>
    <row r="282" spans="1:10" s="3" customFormat="1" ht="30" customHeight="1" x14ac:dyDescent="0.35">
      <c r="A282" s="5" t="s">
        <v>28</v>
      </c>
      <c r="B282" s="29" t="s">
        <v>363</v>
      </c>
      <c r="C282" s="27" t="s">
        <v>301</v>
      </c>
      <c r="D282" s="30" t="s">
        <v>365</v>
      </c>
      <c r="E282" s="106"/>
      <c r="F282" s="74" t="str">
        <f t="shared" si="8"/>
        <v>Minor</v>
      </c>
      <c r="G282" s="5">
        <v>0</v>
      </c>
      <c r="H282" s="5">
        <v>0</v>
      </c>
      <c r="I282" s="5">
        <v>0</v>
      </c>
      <c r="J282" s="5">
        <v>0</v>
      </c>
    </row>
    <row r="283" spans="1:10" s="3" customFormat="1" ht="30" customHeight="1" x14ac:dyDescent="0.35">
      <c r="A283" s="5" t="s">
        <v>28</v>
      </c>
      <c r="B283" s="29" t="s">
        <v>363</v>
      </c>
      <c r="C283" s="27" t="s">
        <v>301</v>
      </c>
      <c r="D283" s="30" t="s">
        <v>366</v>
      </c>
      <c r="E283" s="106"/>
      <c r="F283" s="74" t="str">
        <f t="shared" si="8"/>
        <v>Minor</v>
      </c>
      <c r="G283" s="5">
        <v>0</v>
      </c>
      <c r="H283" s="5">
        <v>0</v>
      </c>
      <c r="I283" s="5">
        <v>0</v>
      </c>
      <c r="J283" s="5">
        <v>0</v>
      </c>
    </row>
    <row r="284" spans="1:10" s="3" customFormat="1" ht="30" customHeight="1" x14ac:dyDescent="0.35">
      <c r="A284" s="5" t="s">
        <v>28</v>
      </c>
      <c r="B284" s="29" t="s">
        <v>363</v>
      </c>
      <c r="C284" s="27" t="s">
        <v>301</v>
      </c>
      <c r="D284" s="30" t="s">
        <v>367</v>
      </c>
      <c r="E284" s="106"/>
      <c r="F284" s="74" t="str">
        <f t="shared" si="8"/>
        <v>Minor</v>
      </c>
      <c r="G284" s="5">
        <v>0</v>
      </c>
      <c r="H284" s="5">
        <v>0</v>
      </c>
      <c r="I284" s="5">
        <v>0</v>
      </c>
      <c r="J284" s="5">
        <v>0</v>
      </c>
    </row>
    <row r="285" spans="1:10" s="3" customFormat="1" ht="30" customHeight="1" x14ac:dyDescent="0.35">
      <c r="A285" s="5" t="s">
        <v>28</v>
      </c>
      <c r="B285" s="29" t="s">
        <v>363</v>
      </c>
      <c r="C285" s="27" t="s">
        <v>301</v>
      </c>
      <c r="D285" s="30" t="s">
        <v>368</v>
      </c>
      <c r="E285" s="106"/>
      <c r="F285" s="74" t="str">
        <f t="shared" si="8"/>
        <v>Minor</v>
      </c>
      <c r="G285" s="5">
        <v>0</v>
      </c>
      <c r="H285" s="5">
        <v>0</v>
      </c>
      <c r="I285" s="5">
        <v>0</v>
      </c>
      <c r="J285" s="5">
        <v>0</v>
      </c>
    </row>
    <row r="286" spans="1:10" s="3" customFormat="1" ht="30" customHeight="1" x14ac:dyDescent="0.35">
      <c r="A286" s="5" t="s">
        <v>28</v>
      </c>
      <c r="B286" s="29" t="s">
        <v>363</v>
      </c>
      <c r="C286" s="27" t="s">
        <v>369</v>
      </c>
      <c r="D286" s="30" t="s">
        <v>370</v>
      </c>
      <c r="E286" s="106"/>
      <c r="F286" s="74" t="str">
        <f t="shared" si="8"/>
        <v>Minor</v>
      </c>
      <c r="G286" s="5">
        <v>0</v>
      </c>
      <c r="H286" s="5">
        <v>0</v>
      </c>
      <c r="I286" s="5">
        <v>0</v>
      </c>
      <c r="J286" s="5">
        <v>0</v>
      </c>
    </row>
    <row r="287" spans="1:10" s="3" customFormat="1" ht="30" customHeight="1" x14ac:dyDescent="0.35">
      <c r="A287" s="5" t="s">
        <v>28</v>
      </c>
      <c r="B287" s="29" t="s">
        <v>363</v>
      </c>
      <c r="C287" s="27" t="s">
        <v>369</v>
      </c>
      <c r="D287" s="30" t="s">
        <v>371</v>
      </c>
      <c r="E287" s="106"/>
      <c r="F287" s="74" t="str">
        <f t="shared" si="8"/>
        <v>Minor</v>
      </c>
      <c r="G287" s="5">
        <v>0</v>
      </c>
      <c r="H287" s="5">
        <v>0</v>
      </c>
      <c r="I287" s="5">
        <v>0</v>
      </c>
      <c r="J287" s="5">
        <v>0</v>
      </c>
    </row>
    <row r="288" spans="1:10" s="3" customFormat="1" ht="30" customHeight="1" x14ac:dyDescent="0.35">
      <c r="A288" s="5" t="s">
        <v>28</v>
      </c>
      <c r="B288" s="29" t="s">
        <v>363</v>
      </c>
      <c r="C288" s="27" t="s">
        <v>369</v>
      </c>
      <c r="D288" s="30" t="s">
        <v>372</v>
      </c>
      <c r="E288" s="106"/>
      <c r="F288" s="74" t="str">
        <f t="shared" si="8"/>
        <v>Minor</v>
      </c>
      <c r="G288" s="5">
        <v>0</v>
      </c>
      <c r="H288" s="5">
        <v>0</v>
      </c>
      <c r="I288" s="5">
        <v>0</v>
      </c>
      <c r="J288" s="5">
        <v>0</v>
      </c>
    </row>
    <row r="289" spans="1:10" s="3" customFormat="1" ht="30" customHeight="1" x14ac:dyDescent="0.35">
      <c r="A289" s="5" t="s">
        <v>28</v>
      </c>
      <c r="B289" s="29" t="s">
        <v>363</v>
      </c>
      <c r="C289" s="27" t="s">
        <v>369</v>
      </c>
      <c r="D289" s="30" t="s">
        <v>373</v>
      </c>
      <c r="E289" s="106"/>
      <c r="F289" s="74" t="str">
        <f t="shared" si="8"/>
        <v>Minor</v>
      </c>
      <c r="G289" s="5">
        <v>0</v>
      </c>
      <c r="H289" s="5">
        <v>0</v>
      </c>
      <c r="I289" s="5">
        <v>0</v>
      </c>
      <c r="J289" s="5">
        <v>0</v>
      </c>
    </row>
    <row r="290" spans="1:10" s="3" customFormat="1" ht="30" customHeight="1" x14ac:dyDescent="0.35">
      <c r="A290" s="5" t="s">
        <v>28</v>
      </c>
      <c r="B290" s="29" t="s">
        <v>363</v>
      </c>
      <c r="C290" s="27" t="s">
        <v>369</v>
      </c>
      <c r="D290" s="30" t="s">
        <v>374</v>
      </c>
      <c r="E290" s="106"/>
      <c r="F290" s="74" t="str">
        <f t="shared" si="8"/>
        <v>Minor</v>
      </c>
      <c r="G290" s="5">
        <v>0</v>
      </c>
      <c r="H290" s="5">
        <v>0</v>
      </c>
      <c r="I290" s="5">
        <v>0</v>
      </c>
      <c r="J290" s="5">
        <v>0</v>
      </c>
    </row>
    <row r="291" spans="1:10" s="3" customFormat="1" ht="30" customHeight="1" x14ac:dyDescent="0.35">
      <c r="A291" s="5" t="s">
        <v>28</v>
      </c>
      <c r="B291" s="29" t="s">
        <v>363</v>
      </c>
      <c r="C291" s="27" t="s">
        <v>375</v>
      </c>
      <c r="D291" s="30" t="s">
        <v>376</v>
      </c>
      <c r="E291" s="106"/>
      <c r="F291" s="74" t="str">
        <f t="shared" si="8"/>
        <v>Minor</v>
      </c>
      <c r="G291" s="5">
        <v>0</v>
      </c>
      <c r="H291" s="5">
        <v>0</v>
      </c>
      <c r="I291" s="5">
        <v>0</v>
      </c>
      <c r="J291" s="5">
        <v>0</v>
      </c>
    </row>
    <row r="292" spans="1:10" s="3" customFormat="1" ht="30" customHeight="1" x14ac:dyDescent="0.35">
      <c r="A292" s="5" t="s">
        <v>28</v>
      </c>
      <c r="B292" s="29" t="s">
        <v>363</v>
      </c>
      <c r="C292" s="27" t="s">
        <v>375</v>
      </c>
      <c r="D292" s="30" t="s">
        <v>377</v>
      </c>
      <c r="E292" s="106"/>
      <c r="F292" s="74" t="str">
        <f t="shared" si="8"/>
        <v>Minor</v>
      </c>
      <c r="G292" s="5">
        <v>0</v>
      </c>
      <c r="H292" s="5">
        <v>0</v>
      </c>
      <c r="I292" s="5">
        <v>0</v>
      </c>
      <c r="J292" s="5">
        <v>0</v>
      </c>
    </row>
    <row r="293" spans="1:10" s="3" customFormat="1" ht="30" customHeight="1" x14ac:dyDescent="0.35">
      <c r="A293" s="5" t="s">
        <v>28</v>
      </c>
      <c r="B293" s="29" t="s">
        <v>378</v>
      </c>
      <c r="C293" s="27" t="s">
        <v>379</v>
      </c>
      <c r="D293" s="30" t="s">
        <v>380</v>
      </c>
      <c r="E293" s="106"/>
      <c r="F293" s="74" t="str">
        <f t="shared" si="8"/>
        <v>Minor</v>
      </c>
      <c r="G293" s="5">
        <v>0</v>
      </c>
      <c r="H293" s="5">
        <v>0</v>
      </c>
      <c r="I293" s="5">
        <v>0</v>
      </c>
      <c r="J293" s="5">
        <v>0</v>
      </c>
    </row>
    <row r="294" spans="1:10" s="3" customFormat="1" ht="30" customHeight="1" x14ac:dyDescent="0.35">
      <c r="A294" s="5" t="s">
        <v>28</v>
      </c>
      <c r="B294" s="29" t="s">
        <v>378</v>
      </c>
      <c r="C294" s="27" t="s">
        <v>379</v>
      </c>
      <c r="D294" s="30" t="s">
        <v>381</v>
      </c>
      <c r="E294" s="106"/>
      <c r="F294" s="74" t="str">
        <f t="shared" si="8"/>
        <v>Minor</v>
      </c>
      <c r="G294" s="5">
        <v>0</v>
      </c>
      <c r="H294" s="5">
        <v>0</v>
      </c>
      <c r="I294" s="5">
        <v>0</v>
      </c>
      <c r="J294" s="5">
        <v>0</v>
      </c>
    </row>
    <row r="295" spans="1:10" s="3" customFormat="1" ht="30" customHeight="1" x14ac:dyDescent="0.35">
      <c r="A295" s="5" t="s">
        <v>28</v>
      </c>
      <c r="B295" s="29" t="s">
        <v>378</v>
      </c>
      <c r="C295" s="27" t="s">
        <v>379</v>
      </c>
      <c r="D295" s="30" t="s">
        <v>382</v>
      </c>
      <c r="E295" s="106"/>
      <c r="F295" s="74" t="str">
        <f t="shared" si="8"/>
        <v>Minor</v>
      </c>
      <c r="G295" s="5">
        <v>0</v>
      </c>
      <c r="H295" s="5">
        <v>0</v>
      </c>
      <c r="I295" s="5">
        <v>0</v>
      </c>
      <c r="J295" s="5">
        <v>0</v>
      </c>
    </row>
    <row r="296" spans="1:10" s="3" customFormat="1" ht="30" customHeight="1" x14ac:dyDescent="0.35">
      <c r="A296" s="5" t="s">
        <v>28</v>
      </c>
      <c r="B296" s="29" t="s">
        <v>378</v>
      </c>
      <c r="C296" s="27" t="s">
        <v>379</v>
      </c>
      <c r="D296" s="30" t="s">
        <v>383</v>
      </c>
      <c r="E296" s="106"/>
      <c r="F296" s="74" t="str">
        <f t="shared" si="8"/>
        <v>Minor</v>
      </c>
      <c r="G296" s="5">
        <v>0</v>
      </c>
      <c r="H296" s="5">
        <v>0</v>
      </c>
      <c r="I296" s="5">
        <v>0</v>
      </c>
      <c r="J296" s="5">
        <v>0</v>
      </c>
    </row>
    <row r="297" spans="1:10" s="3" customFormat="1" ht="30" customHeight="1" x14ac:dyDescent="0.35">
      <c r="A297" s="5" t="s">
        <v>28</v>
      </c>
      <c r="B297" s="29" t="s">
        <v>378</v>
      </c>
      <c r="C297" s="27" t="s">
        <v>379</v>
      </c>
      <c r="D297" s="30" t="s">
        <v>384</v>
      </c>
      <c r="E297" s="106"/>
      <c r="F297" s="74" t="str">
        <f t="shared" si="8"/>
        <v>Minor</v>
      </c>
      <c r="G297" s="5">
        <v>0</v>
      </c>
      <c r="H297" s="5">
        <v>0</v>
      </c>
      <c r="I297" s="5">
        <v>0</v>
      </c>
      <c r="J297" s="5">
        <v>0</v>
      </c>
    </row>
    <row r="298" spans="1:10" s="3" customFormat="1" ht="30" customHeight="1" x14ac:dyDescent="0.35">
      <c r="A298" s="5" t="s">
        <v>28</v>
      </c>
      <c r="B298" s="29" t="s">
        <v>378</v>
      </c>
      <c r="C298" s="27" t="s">
        <v>379</v>
      </c>
      <c r="D298" s="30" t="s">
        <v>385</v>
      </c>
      <c r="E298" s="106"/>
      <c r="F298" s="74" t="str">
        <f t="shared" si="8"/>
        <v>Minor</v>
      </c>
      <c r="G298" s="5">
        <v>0</v>
      </c>
      <c r="H298" s="5">
        <v>0</v>
      </c>
      <c r="I298" s="5">
        <v>0</v>
      </c>
      <c r="J298" s="5">
        <v>0</v>
      </c>
    </row>
    <row r="299" spans="1:10" s="3" customFormat="1" ht="30" customHeight="1" x14ac:dyDescent="0.35">
      <c r="A299" s="98" t="str">
        <f>HYPERLINK("#'71'!A1", "Link to 71")</f>
        <v>Link to 71</v>
      </c>
      <c r="B299" s="29" t="s">
        <v>378</v>
      </c>
      <c r="C299" s="27" t="s">
        <v>386</v>
      </c>
      <c r="D299" s="30" t="s">
        <v>387</v>
      </c>
      <c r="E299" s="106"/>
      <c r="F299" s="74" t="str">
        <f t="shared" ca="1" si="8"/>
        <v>Moderate</v>
      </c>
      <c r="G299" s="5">
        <f ca="1">VLOOKUP(G$3,INDIRECT("'"&amp;RIGHT(A299,2)&amp;"'!e15:f18"),2,FALSE)</f>
        <v>0</v>
      </c>
      <c r="H299" s="5">
        <f ca="1">VLOOKUP(H$3,INDIRECT("'"&amp;RIGHT(A299,2)&amp;"'!e15:f18"),2,FALSE)</f>
        <v>1</v>
      </c>
      <c r="I299" s="5">
        <f ca="1">VLOOKUP(I$3,INDIRECT("'"&amp;RIGHT(A299,2)&amp;"'!e15:f18"),2,FALSE)</f>
        <v>1</v>
      </c>
      <c r="J299" s="5">
        <f ca="1">VLOOKUP(J$3,INDIRECT("'"&amp;RIGHT(A299,2)&amp;"'!e15:f18"),2,FALSE)</f>
        <v>0</v>
      </c>
    </row>
    <row r="300" spans="1:10" s="3" customFormat="1" ht="30" customHeight="1" x14ac:dyDescent="0.35">
      <c r="A300" s="98" t="str">
        <f>HYPERLINK("#'72'!A1", "Link to 72")</f>
        <v>Link to 72</v>
      </c>
      <c r="B300" s="29" t="s">
        <v>378</v>
      </c>
      <c r="C300" s="27" t="s">
        <v>386</v>
      </c>
      <c r="D300" s="30" t="s">
        <v>388</v>
      </c>
      <c r="E300" s="106"/>
      <c r="F300" s="74" t="str">
        <f t="shared" ca="1" si="8"/>
        <v>Low</v>
      </c>
      <c r="G300" s="5">
        <f ca="1">VLOOKUP(G$3,INDIRECT("'"&amp;RIGHT(A300,2)&amp;"'!e15:f18"),2,FALSE)</f>
        <v>0</v>
      </c>
      <c r="H300" s="5">
        <f ca="1">VLOOKUP(H$3,INDIRECT("'"&amp;RIGHT(A300,2)&amp;"'!e15:f18"),2,FALSE)</f>
        <v>1</v>
      </c>
      <c r="I300" s="5">
        <f ca="1">VLOOKUP(I$3,INDIRECT("'"&amp;RIGHT(A300,2)&amp;"'!e15:f18"),2,FALSE)</f>
        <v>0</v>
      </c>
      <c r="J300" s="5">
        <f ca="1">VLOOKUP(J$3,INDIRECT("'"&amp;RIGHT(A300,2)&amp;"'!e15:f18"),2,FALSE)</f>
        <v>0</v>
      </c>
    </row>
    <row r="301" spans="1:10" s="3" customFormat="1" ht="30" customHeight="1" x14ac:dyDescent="0.35">
      <c r="A301" s="5" t="s">
        <v>28</v>
      </c>
      <c r="B301" s="29" t="s">
        <v>378</v>
      </c>
      <c r="C301" s="27" t="s">
        <v>386</v>
      </c>
      <c r="D301" s="30" t="s">
        <v>389</v>
      </c>
      <c r="E301" s="106"/>
      <c r="F301" s="74" t="str">
        <f t="shared" si="8"/>
        <v>Minor</v>
      </c>
      <c r="G301" s="5">
        <v>0</v>
      </c>
      <c r="H301" s="5">
        <v>0</v>
      </c>
      <c r="I301" s="5">
        <v>0</v>
      </c>
      <c r="J301" s="5">
        <v>0</v>
      </c>
    </row>
    <row r="302" spans="1:10" s="3" customFormat="1" ht="30" customHeight="1" x14ac:dyDescent="0.35">
      <c r="A302" s="98" t="str">
        <f>HYPERLINK("#'73'!A1", "Link to 73")</f>
        <v>Link to 73</v>
      </c>
      <c r="B302" s="29" t="s">
        <v>378</v>
      </c>
      <c r="C302" s="27" t="s">
        <v>386</v>
      </c>
      <c r="D302" s="30" t="s">
        <v>390</v>
      </c>
      <c r="E302" s="106"/>
      <c r="F302" s="74" t="str">
        <f t="shared" ca="1" si="8"/>
        <v>High</v>
      </c>
      <c r="G302" s="5">
        <f ca="1">VLOOKUP(G$3,INDIRECT("'"&amp;RIGHT(A302,2)&amp;"'!e15:f18"),2,FALSE)</f>
        <v>3</v>
      </c>
      <c r="H302" s="5">
        <f ca="1">VLOOKUP(H$3,INDIRECT("'"&amp;RIGHT(A302,2)&amp;"'!e15:f18"),2,FALSE)</f>
        <v>1</v>
      </c>
      <c r="I302" s="5">
        <f ca="1">VLOOKUP(I$3,INDIRECT("'"&amp;RIGHT(A302,2)&amp;"'!e15:f18"),2,FALSE)</f>
        <v>1</v>
      </c>
      <c r="J302" s="5">
        <f ca="1">VLOOKUP(J$3,INDIRECT("'"&amp;RIGHT(A302,2)&amp;"'!e15:f18"),2,FALSE)</f>
        <v>1</v>
      </c>
    </row>
    <row r="303" spans="1:10" s="3" customFormat="1" ht="30" customHeight="1" x14ac:dyDescent="0.35">
      <c r="A303" s="5" t="s">
        <v>28</v>
      </c>
      <c r="B303" s="29" t="s">
        <v>378</v>
      </c>
      <c r="C303" s="27" t="s">
        <v>386</v>
      </c>
      <c r="D303" s="30" t="s">
        <v>391</v>
      </c>
      <c r="E303" s="106"/>
      <c r="F303" s="74" t="str">
        <f t="shared" si="8"/>
        <v>Minor</v>
      </c>
      <c r="G303" s="5">
        <v>0</v>
      </c>
      <c r="H303" s="5">
        <v>0</v>
      </c>
      <c r="I303" s="5">
        <v>0</v>
      </c>
      <c r="J303" s="5">
        <v>0</v>
      </c>
    </row>
    <row r="304" spans="1:10" s="3" customFormat="1" ht="30" customHeight="1" x14ac:dyDescent="0.35">
      <c r="A304" s="5" t="s">
        <v>28</v>
      </c>
      <c r="B304" s="29" t="s">
        <v>378</v>
      </c>
      <c r="C304" s="27" t="s">
        <v>386</v>
      </c>
      <c r="D304" s="30" t="s">
        <v>392</v>
      </c>
      <c r="E304" s="106"/>
      <c r="F304" s="74" t="str">
        <f t="shared" si="8"/>
        <v>Minor</v>
      </c>
      <c r="G304" s="5">
        <v>0</v>
      </c>
      <c r="H304" s="5">
        <v>0</v>
      </c>
      <c r="I304" s="5">
        <v>0</v>
      </c>
      <c r="J304" s="5">
        <v>0</v>
      </c>
    </row>
    <row r="305" spans="1:10" s="3" customFormat="1" ht="30" customHeight="1" x14ac:dyDescent="0.35">
      <c r="A305" s="98" t="str">
        <f>HYPERLINK("#'74'!A1", "Link to 74")</f>
        <v>Link to 74</v>
      </c>
      <c r="B305" s="29" t="s">
        <v>378</v>
      </c>
      <c r="C305" s="27" t="s">
        <v>386</v>
      </c>
      <c r="D305" s="30" t="s">
        <v>393</v>
      </c>
      <c r="E305" s="106"/>
      <c r="F305" s="74" t="str">
        <f t="shared" ca="1" si="8"/>
        <v>High</v>
      </c>
      <c r="G305" s="5">
        <f ca="1">VLOOKUP(G$3,INDIRECT("'"&amp;RIGHT(A305,2)&amp;"'!e15:f18"),2,FALSE)</f>
        <v>3</v>
      </c>
      <c r="H305" s="5">
        <f ca="1">VLOOKUP(H$3,INDIRECT("'"&amp;RIGHT(A305,2)&amp;"'!e15:f18"),2,FALSE)</f>
        <v>1</v>
      </c>
      <c r="I305" s="5">
        <f ca="1">VLOOKUP(I$3,INDIRECT("'"&amp;RIGHT(A305,2)&amp;"'!e15:f18"),2,FALSE)</f>
        <v>1</v>
      </c>
      <c r="J305" s="5">
        <f ca="1">VLOOKUP(J$3,INDIRECT("'"&amp;RIGHT(A305,2)&amp;"'!e15:f18"),2,FALSE)</f>
        <v>1</v>
      </c>
    </row>
    <row r="306" spans="1:10" s="3" customFormat="1" ht="30" customHeight="1" x14ac:dyDescent="0.35">
      <c r="A306" s="5" t="s">
        <v>28</v>
      </c>
      <c r="B306" s="29" t="s">
        <v>378</v>
      </c>
      <c r="C306" s="27" t="s">
        <v>386</v>
      </c>
      <c r="D306" s="30" t="s">
        <v>394</v>
      </c>
      <c r="E306" s="106"/>
      <c r="F306" s="74" t="str">
        <f t="shared" si="8"/>
        <v>Minor</v>
      </c>
      <c r="G306" s="5">
        <v>0</v>
      </c>
      <c r="H306" s="5">
        <v>0</v>
      </c>
      <c r="I306" s="5">
        <v>0</v>
      </c>
      <c r="J306" s="5">
        <v>0</v>
      </c>
    </row>
    <row r="307" spans="1:10" s="3" customFormat="1" ht="30" customHeight="1" x14ac:dyDescent="0.35">
      <c r="A307" s="98" t="str">
        <f>HYPERLINK("#'75'!A1", "Link to 75")</f>
        <v>Link to 75</v>
      </c>
      <c r="B307" s="29" t="s">
        <v>378</v>
      </c>
      <c r="C307" s="27" t="s">
        <v>395</v>
      </c>
      <c r="D307" s="30" t="s">
        <v>396</v>
      </c>
      <c r="E307" s="106"/>
      <c r="F307" s="74" t="str">
        <f t="shared" ca="1" si="8"/>
        <v>Moderate</v>
      </c>
      <c r="G307" s="5">
        <f ca="1">VLOOKUP(G$3,INDIRECT("'"&amp;RIGHT(A307,2)&amp;"'!e15:f18"),2,FALSE)</f>
        <v>0</v>
      </c>
      <c r="H307" s="5">
        <f ca="1">VLOOKUP(H$3,INDIRECT("'"&amp;RIGHT(A307,2)&amp;"'!e15:f18"),2,FALSE)</f>
        <v>1</v>
      </c>
      <c r="I307" s="5">
        <f ca="1">VLOOKUP(I$3,INDIRECT("'"&amp;RIGHT(A307,2)&amp;"'!e15:f18"),2,FALSE)</f>
        <v>1</v>
      </c>
      <c r="J307" s="5">
        <f ca="1">VLOOKUP(J$3,INDIRECT("'"&amp;RIGHT(A307,2)&amp;"'!e15:f18"),2,FALSE)</f>
        <v>0</v>
      </c>
    </row>
    <row r="308" spans="1:10" s="3" customFormat="1" ht="30" customHeight="1" x14ac:dyDescent="0.35">
      <c r="A308" s="5" t="s">
        <v>28</v>
      </c>
      <c r="B308" s="29" t="s">
        <v>378</v>
      </c>
      <c r="C308" s="27" t="s">
        <v>395</v>
      </c>
      <c r="D308" s="30" t="s">
        <v>397</v>
      </c>
      <c r="E308" s="106"/>
      <c r="F308" s="74" t="str">
        <f t="shared" si="8"/>
        <v>Minor</v>
      </c>
      <c r="G308" s="5">
        <v>0</v>
      </c>
      <c r="H308" s="5">
        <v>0</v>
      </c>
      <c r="I308" s="5">
        <v>0</v>
      </c>
      <c r="J308" s="5">
        <v>0</v>
      </c>
    </row>
    <row r="309" spans="1:10" s="3" customFormat="1" ht="30" customHeight="1" x14ac:dyDescent="0.35">
      <c r="A309" s="5" t="s">
        <v>28</v>
      </c>
      <c r="B309" s="29" t="s">
        <v>378</v>
      </c>
      <c r="C309" s="27" t="s">
        <v>395</v>
      </c>
      <c r="D309" s="30" t="s">
        <v>398</v>
      </c>
      <c r="E309" s="106"/>
      <c r="F309" s="74" t="str">
        <f t="shared" si="8"/>
        <v>Minor</v>
      </c>
      <c r="G309" s="5">
        <v>0</v>
      </c>
      <c r="H309" s="5">
        <v>0</v>
      </c>
      <c r="I309" s="5">
        <v>0</v>
      </c>
      <c r="J309" s="5">
        <v>0</v>
      </c>
    </row>
    <row r="310" spans="1:10" s="3" customFormat="1" ht="30" customHeight="1" x14ac:dyDescent="0.35">
      <c r="A310" s="98" t="str">
        <f>HYPERLINK("#'76'!A1", "Link to 76")</f>
        <v>Link to 76</v>
      </c>
      <c r="B310" s="29" t="s">
        <v>378</v>
      </c>
      <c r="C310" s="27" t="s">
        <v>395</v>
      </c>
      <c r="D310" s="30" t="s">
        <v>399</v>
      </c>
      <c r="E310" s="106"/>
      <c r="F310" s="74" t="str">
        <f t="shared" ca="1" si="8"/>
        <v>Moderate</v>
      </c>
      <c r="G310" s="5">
        <f ca="1">VLOOKUP(G$3,INDIRECT("'"&amp;RIGHT(A310,2)&amp;"'!e15:f18"),2,FALSE)</f>
        <v>0</v>
      </c>
      <c r="H310" s="5">
        <f ca="1">VLOOKUP(H$3,INDIRECT("'"&amp;RIGHT(A310,2)&amp;"'!e15:f18"),2,FALSE)</f>
        <v>1</v>
      </c>
      <c r="I310" s="5">
        <f ca="1">VLOOKUP(I$3,INDIRECT("'"&amp;RIGHT(A310,2)&amp;"'!e15:f18"),2,FALSE)</f>
        <v>1</v>
      </c>
      <c r="J310" s="5">
        <f ca="1">VLOOKUP(J$3,INDIRECT("'"&amp;RIGHT(A310,2)&amp;"'!e15:f18"),2,FALSE)</f>
        <v>0</v>
      </c>
    </row>
    <row r="311" spans="1:10" s="3" customFormat="1" ht="30" customHeight="1" x14ac:dyDescent="0.35">
      <c r="A311" s="98" t="str">
        <f>HYPERLINK("#'77'!A1", "Link to 77")</f>
        <v>Link to 77</v>
      </c>
      <c r="B311" s="29" t="s">
        <v>378</v>
      </c>
      <c r="C311" s="27" t="s">
        <v>395</v>
      </c>
      <c r="D311" s="30" t="s">
        <v>400</v>
      </c>
      <c r="E311" s="106"/>
      <c r="F311" s="74" t="str">
        <f t="shared" ca="1" si="8"/>
        <v>Moderate</v>
      </c>
      <c r="G311" s="5">
        <f ca="1">VLOOKUP(G$3,INDIRECT("'"&amp;RIGHT(A311,2)&amp;"'!e15:f18"),2,FALSE)</f>
        <v>0</v>
      </c>
      <c r="H311" s="5">
        <f ca="1">VLOOKUP(H$3,INDIRECT("'"&amp;RIGHT(A311,2)&amp;"'!e15:f18"),2,FALSE)</f>
        <v>1</v>
      </c>
      <c r="I311" s="5">
        <f ca="1">VLOOKUP(I$3,INDIRECT("'"&amp;RIGHT(A311,2)&amp;"'!e15:f18"),2,FALSE)</f>
        <v>1</v>
      </c>
      <c r="J311" s="5">
        <f ca="1">VLOOKUP(J$3,INDIRECT("'"&amp;RIGHT(A311,2)&amp;"'!e15:f18"),2,FALSE)</f>
        <v>0</v>
      </c>
    </row>
    <row r="312" spans="1:10" s="3" customFormat="1" ht="30" customHeight="1" x14ac:dyDescent="0.35">
      <c r="A312" s="5" t="s">
        <v>28</v>
      </c>
      <c r="B312" s="29" t="s">
        <v>378</v>
      </c>
      <c r="C312" s="27" t="s">
        <v>395</v>
      </c>
      <c r="D312" s="30" t="s">
        <v>401</v>
      </c>
      <c r="E312" s="106"/>
      <c r="F312" s="74" t="str">
        <f t="shared" si="8"/>
        <v>Minor</v>
      </c>
      <c r="G312" s="5">
        <v>0</v>
      </c>
      <c r="H312" s="5">
        <v>0</v>
      </c>
      <c r="I312" s="5">
        <v>0</v>
      </c>
      <c r="J312" s="5">
        <v>0</v>
      </c>
    </row>
    <row r="313" spans="1:10" s="3" customFormat="1" ht="30" customHeight="1" x14ac:dyDescent="0.35">
      <c r="A313" s="5" t="s">
        <v>28</v>
      </c>
      <c r="B313" s="29" t="s">
        <v>378</v>
      </c>
      <c r="C313" s="27" t="s">
        <v>402</v>
      </c>
      <c r="D313" s="30" t="s">
        <v>52</v>
      </c>
      <c r="E313" s="106"/>
      <c r="F313" s="74" t="str">
        <f t="shared" si="8"/>
        <v>Minor</v>
      </c>
      <c r="G313" s="5">
        <v>0</v>
      </c>
      <c r="H313" s="5">
        <v>0</v>
      </c>
      <c r="I313" s="5">
        <v>0</v>
      </c>
      <c r="J313" s="5">
        <v>0</v>
      </c>
    </row>
    <row r="314" spans="1:10" s="3" customFormat="1" ht="30" customHeight="1" x14ac:dyDescent="0.35">
      <c r="A314" s="5" t="s">
        <v>28</v>
      </c>
      <c r="B314" s="29" t="s">
        <v>378</v>
      </c>
      <c r="C314" s="27" t="s">
        <v>403</v>
      </c>
      <c r="D314" s="30" t="s">
        <v>52</v>
      </c>
      <c r="E314" s="106"/>
      <c r="F314" s="74" t="str">
        <f t="shared" si="8"/>
        <v>Minor</v>
      </c>
      <c r="G314" s="5">
        <v>0</v>
      </c>
      <c r="H314" s="5">
        <v>0</v>
      </c>
      <c r="I314" s="5">
        <v>0</v>
      </c>
      <c r="J314" s="5">
        <v>0</v>
      </c>
    </row>
    <row r="315" spans="1:10" s="3" customFormat="1" ht="30" customHeight="1" x14ac:dyDescent="0.35">
      <c r="A315" s="98" t="str">
        <f>HYPERLINK("#'78'!A1", "Link to 78")</f>
        <v>Link to 78</v>
      </c>
      <c r="B315" s="29" t="s">
        <v>378</v>
      </c>
      <c r="C315" s="27" t="s">
        <v>404</v>
      </c>
      <c r="D315" s="30" t="s">
        <v>52</v>
      </c>
      <c r="E315" s="106"/>
      <c r="F315" s="74" t="str">
        <f t="shared" ca="1" si="8"/>
        <v>Moderate</v>
      </c>
      <c r="G315" s="5">
        <f ca="1">VLOOKUP(G$3,INDIRECT("'"&amp;RIGHT(A315,2)&amp;"'!e15:f18"),2,FALSE)</f>
        <v>0</v>
      </c>
      <c r="H315" s="5">
        <f ca="1">VLOOKUP(H$3,INDIRECT("'"&amp;RIGHT(A315,2)&amp;"'!e15:f18"),2,FALSE)</f>
        <v>1</v>
      </c>
      <c r="I315" s="5">
        <f ca="1">VLOOKUP(I$3,INDIRECT("'"&amp;RIGHT(A315,2)&amp;"'!e15:f18"),2,FALSE)</f>
        <v>1</v>
      </c>
      <c r="J315" s="5">
        <f ca="1">VLOOKUP(J$3,INDIRECT("'"&amp;RIGHT(A315,2)&amp;"'!e15:f18"),2,FALSE)</f>
        <v>0</v>
      </c>
    </row>
    <row r="316" spans="1:10" s="3" customFormat="1" ht="30" customHeight="1" x14ac:dyDescent="0.35">
      <c r="A316" s="5" t="s">
        <v>28</v>
      </c>
      <c r="B316" s="29" t="s">
        <v>378</v>
      </c>
      <c r="C316" s="27" t="s">
        <v>405</v>
      </c>
      <c r="D316" s="30" t="s">
        <v>52</v>
      </c>
      <c r="E316" s="106"/>
      <c r="F316" s="74" t="str">
        <f t="shared" si="8"/>
        <v>Minor</v>
      </c>
      <c r="G316" s="5">
        <v>0</v>
      </c>
      <c r="H316" s="5">
        <v>0</v>
      </c>
      <c r="I316" s="5">
        <v>0</v>
      </c>
      <c r="J316" s="5">
        <v>0</v>
      </c>
    </row>
    <row r="317" spans="1:10" s="3" customFormat="1" ht="30" customHeight="1" x14ac:dyDescent="0.35">
      <c r="A317" s="5" t="s">
        <v>28</v>
      </c>
      <c r="B317" s="29" t="s">
        <v>406</v>
      </c>
      <c r="C317" s="27" t="s">
        <v>407</v>
      </c>
      <c r="D317" s="30" t="s">
        <v>407</v>
      </c>
      <c r="E317" s="106"/>
      <c r="F317" s="74" t="str">
        <f t="shared" si="8"/>
        <v>Minor</v>
      </c>
      <c r="G317" s="5">
        <v>0</v>
      </c>
      <c r="H317" s="5">
        <v>0</v>
      </c>
      <c r="I317" s="5">
        <v>0</v>
      </c>
      <c r="J317" s="5">
        <v>0</v>
      </c>
    </row>
    <row r="318" spans="1:10" s="3" customFormat="1" ht="30" customHeight="1" x14ac:dyDescent="0.35">
      <c r="A318" s="98" t="str">
        <f>HYPERLINK("#'79'!A1", "Link to 79")</f>
        <v>Link to 79</v>
      </c>
      <c r="B318" s="29" t="s">
        <v>406</v>
      </c>
      <c r="C318" s="27" t="s">
        <v>408</v>
      </c>
      <c r="D318" s="30" t="s">
        <v>409</v>
      </c>
      <c r="E318" s="106"/>
      <c r="F318" s="74" t="str">
        <f t="shared" ca="1" si="8"/>
        <v>High</v>
      </c>
      <c r="G318" s="5">
        <f ca="1">VLOOKUP(G$3,INDIRECT("'"&amp;RIGHT(A318,2)&amp;"'!e15:f18"),2,FALSE)</f>
        <v>3</v>
      </c>
      <c r="H318" s="5">
        <f ca="1">VLOOKUP(H$3,INDIRECT("'"&amp;RIGHT(A318,2)&amp;"'!e15:f18"),2,FALSE)</f>
        <v>1</v>
      </c>
      <c r="I318" s="5">
        <f ca="1">VLOOKUP(I$3,INDIRECT("'"&amp;RIGHT(A318,2)&amp;"'!e15:f18"),2,FALSE)</f>
        <v>1</v>
      </c>
      <c r="J318" s="5">
        <f ca="1">VLOOKUP(J$3,INDIRECT("'"&amp;RIGHT(A318,2)&amp;"'!e15:f18"),2,FALSE)</f>
        <v>1</v>
      </c>
    </row>
    <row r="319" spans="1:10" s="3" customFormat="1" ht="30" customHeight="1" x14ac:dyDescent="0.35">
      <c r="A319" s="5" t="s">
        <v>28</v>
      </c>
      <c r="B319" s="29" t="s">
        <v>406</v>
      </c>
      <c r="C319" s="27" t="s">
        <v>410</v>
      </c>
      <c r="D319" s="30" t="s">
        <v>411</v>
      </c>
      <c r="E319" s="106"/>
      <c r="F319" s="74" t="str">
        <f t="shared" si="8"/>
        <v>Minor</v>
      </c>
      <c r="G319" s="5">
        <v>0</v>
      </c>
      <c r="H319" s="5">
        <v>0</v>
      </c>
      <c r="I319" s="5">
        <v>0</v>
      </c>
      <c r="J319" s="5">
        <v>0</v>
      </c>
    </row>
    <row r="320" spans="1:10" s="3" customFormat="1" ht="30" customHeight="1" x14ac:dyDescent="0.35">
      <c r="A320" s="5" t="s">
        <v>28</v>
      </c>
      <c r="B320" s="29" t="s">
        <v>406</v>
      </c>
      <c r="C320" s="27" t="s">
        <v>410</v>
      </c>
      <c r="D320" s="30" t="s">
        <v>412</v>
      </c>
      <c r="E320" s="106"/>
      <c r="F320" s="74" t="str">
        <f t="shared" si="8"/>
        <v>Minor</v>
      </c>
      <c r="G320" s="5">
        <v>0</v>
      </c>
      <c r="H320" s="5">
        <v>0</v>
      </c>
      <c r="I320" s="5">
        <v>0</v>
      </c>
      <c r="J320" s="5">
        <v>0</v>
      </c>
    </row>
    <row r="321" spans="1:10" s="3" customFormat="1" ht="30" customHeight="1" x14ac:dyDescent="0.35">
      <c r="A321" s="5" t="s">
        <v>28</v>
      </c>
      <c r="B321" s="29" t="s">
        <v>406</v>
      </c>
      <c r="C321" s="27" t="s">
        <v>413</v>
      </c>
      <c r="D321" s="30" t="s">
        <v>414</v>
      </c>
      <c r="E321" s="106"/>
      <c r="F321" s="74" t="str">
        <f t="shared" si="8"/>
        <v>Minor</v>
      </c>
      <c r="G321" s="5">
        <v>0</v>
      </c>
      <c r="H321" s="5">
        <v>0</v>
      </c>
      <c r="I321" s="5">
        <v>0</v>
      </c>
      <c r="J321" s="5">
        <v>0</v>
      </c>
    </row>
    <row r="322" spans="1:10" s="3" customFormat="1" ht="30" customHeight="1" x14ac:dyDescent="0.35">
      <c r="A322" s="5" t="s">
        <v>28</v>
      </c>
      <c r="B322" s="29" t="s">
        <v>406</v>
      </c>
      <c r="C322" s="27" t="s">
        <v>413</v>
      </c>
      <c r="D322" s="30" t="s">
        <v>415</v>
      </c>
      <c r="E322" s="106"/>
      <c r="F322" s="74" t="str">
        <f t="shared" si="8"/>
        <v>Minor</v>
      </c>
      <c r="G322" s="5">
        <v>0</v>
      </c>
      <c r="H322" s="5">
        <v>0</v>
      </c>
      <c r="I322" s="5">
        <v>0</v>
      </c>
      <c r="J322" s="5">
        <v>0</v>
      </c>
    </row>
    <row r="323" spans="1:10" s="3" customFormat="1" ht="30" customHeight="1" x14ac:dyDescent="0.35">
      <c r="A323" s="5" t="s">
        <v>28</v>
      </c>
      <c r="B323" s="29" t="s">
        <v>416</v>
      </c>
      <c r="C323" s="27" t="s">
        <v>417</v>
      </c>
      <c r="D323" s="30" t="s">
        <v>418</v>
      </c>
      <c r="E323" s="106"/>
      <c r="F323" s="74" t="str">
        <f t="shared" si="8"/>
        <v>Minor</v>
      </c>
      <c r="G323" s="5">
        <v>0</v>
      </c>
      <c r="H323" s="5">
        <v>0</v>
      </c>
      <c r="I323" s="5">
        <v>0</v>
      </c>
      <c r="J323" s="5">
        <v>0</v>
      </c>
    </row>
    <row r="324" spans="1:10" s="3" customFormat="1" ht="30" customHeight="1" x14ac:dyDescent="0.35">
      <c r="A324" s="5" t="s">
        <v>28</v>
      </c>
      <c r="B324" s="29" t="s">
        <v>416</v>
      </c>
      <c r="C324" s="27" t="s">
        <v>417</v>
      </c>
      <c r="D324" s="30" t="s">
        <v>419</v>
      </c>
      <c r="E324" s="106"/>
      <c r="F324" s="74" t="str">
        <f t="shared" ref="F324:F378" si="13">IF(SUM(G324:J324)=0,"Minor",IF(SUM(G324:J324)=1,"Low",IF(SUM(G324:J324)=2,"Moderate","High")))</f>
        <v>Minor</v>
      </c>
      <c r="G324" s="5">
        <v>0</v>
      </c>
      <c r="H324" s="5">
        <v>0</v>
      </c>
      <c r="I324" s="5">
        <v>0</v>
      </c>
      <c r="J324" s="5">
        <v>0</v>
      </c>
    </row>
    <row r="325" spans="1:10" s="3" customFormat="1" ht="30" customHeight="1" x14ac:dyDescent="0.35">
      <c r="A325" s="5" t="s">
        <v>28</v>
      </c>
      <c r="B325" s="29" t="s">
        <v>416</v>
      </c>
      <c r="C325" s="27" t="s">
        <v>417</v>
      </c>
      <c r="D325" s="30" t="s">
        <v>420</v>
      </c>
      <c r="E325" s="106"/>
      <c r="F325" s="74" t="str">
        <f t="shared" si="13"/>
        <v>Minor</v>
      </c>
      <c r="G325" s="5">
        <v>0</v>
      </c>
      <c r="H325" s="5">
        <v>0</v>
      </c>
      <c r="I325" s="5">
        <v>0</v>
      </c>
      <c r="J325" s="5">
        <v>0</v>
      </c>
    </row>
    <row r="326" spans="1:10" s="3" customFormat="1" ht="30" customHeight="1" x14ac:dyDescent="0.35">
      <c r="A326" s="5" t="s">
        <v>28</v>
      </c>
      <c r="B326" s="29" t="s">
        <v>416</v>
      </c>
      <c r="C326" s="27" t="s">
        <v>417</v>
      </c>
      <c r="D326" s="30" t="s">
        <v>421</v>
      </c>
      <c r="E326" s="106"/>
      <c r="F326" s="74" t="str">
        <f t="shared" si="13"/>
        <v>Minor</v>
      </c>
      <c r="G326" s="5">
        <v>0</v>
      </c>
      <c r="H326" s="5">
        <v>0</v>
      </c>
      <c r="I326" s="5">
        <v>0</v>
      </c>
      <c r="J326" s="5">
        <v>0</v>
      </c>
    </row>
    <row r="327" spans="1:10" s="3" customFormat="1" ht="30" customHeight="1" x14ac:dyDescent="0.35">
      <c r="A327" s="5" t="s">
        <v>28</v>
      </c>
      <c r="B327" s="29" t="s">
        <v>416</v>
      </c>
      <c r="C327" s="27" t="s">
        <v>417</v>
      </c>
      <c r="D327" s="30" t="s">
        <v>422</v>
      </c>
      <c r="E327" s="106"/>
      <c r="F327" s="74" t="str">
        <f t="shared" si="13"/>
        <v>Minor</v>
      </c>
      <c r="G327" s="5">
        <v>0</v>
      </c>
      <c r="H327" s="5">
        <v>0</v>
      </c>
      <c r="I327" s="5">
        <v>0</v>
      </c>
      <c r="J327" s="5">
        <v>0</v>
      </c>
    </row>
    <row r="328" spans="1:10" s="3" customFormat="1" ht="30" customHeight="1" x14ac:dyDescent="0.35">
      <c r="A328" s="5" t="s">
        <v>28</v>
      </c>
      <c r="B328" s="29" t="s">
        <v>416</v>
      </c>
      <c r="C328" s="27" t="s">
        <v>417</v>
      </c>
      <c r="D328" s="30" t="s">
        <v>423</v>
      </c>
      <c r="E328" s="106"/>
      <c r="F328" s="74" t="str">
        <f t="shared" si="13"/>
        <v>Minor</v>
      </c>
      <c r="G328" s="5">
        <v>0</v>
      </c>
      <c r="H328" s="5">
        <v>0</v>
      </c>
      <c r="I328" s="5">
        <v>0</v>
      </c>
      <c r="J328" s="5">
        <v>0</v>
      </c>
    </row>
    <row r="329" spans="1:10" s="3" customFormat="1" ht="30" customHeight="1" x14ac:dyDescent="0.35">
      <c r="A329" s="5" t="s">
        <v>28</v>
      </c>
      <c r="B329" s="29" t="s">
        <v>416</v>
      </c>
      <c r="C329" s="27" t="s">
        <v>417</v>
      </c>
      <c r="D329" s="30" t="s">
        <v>283</v>
      </c>
      <c r="E329" s="106"/>
      <c r="F329" s="74" t="str">
        <f t="shared" si="13"/>
        <v>Minor</v>
      </c>
      <c r="G329" s="5">
        <v>0</v>
      </c>
      <c r="H329" s="5">
        <v>0</v>
      </c>
      <c r="I329" s="5">
        <v>0</v>
      </c>
      <c r="J329" s="5">
        <v>0</v>
      </c>
    </row>
    <row r="330" spans="1:10" s="3" customFormat="1" ht="30" customHeight="1" x14ac:dyDescent="0.35">
      <c r="A330" s="5" t="s">
        <v>28</v>
      </c>
      <c r="B330" s="29" t="s">
        <v>416</v>
      </c>
      <c r="C330" s="27" t="s">
        <v>417</v>
      </c>
      <c r="D330" s="30" t="s">
        <v>424</v>
      </c>
      <c r="E330" s="106"/>
      <c r="F330" s="74" t="str">
        <f t="shared" si="13"/>
        <v>Minor</v>
      </c>
      <c r="G330" s="5">
        <v>0</v>
      </c>
      <c r="H330" s="5">
        <v>0</v>
      </c>
      <c r="I330" s="5">
        <v>0</v>
      </c>
      <c r="J330" s="5">
        <v>0</v>
      </c>
    </row>
    <row r="331" spans="1:10" s="3" customFormat="1" ht="30" customHeight="1" x14ac:dyDescent="0.35">
      <c r="A331" s="5" t="s">
        <v>28</v>
      </c>
      <c r="B331" s="29" t="s">
        <v>416</v>
      </c>
      <c r="C331" s="27" t="s">
        <v>417</v>
      </c>
      <c r="D331" s="30" t="s">
        <v>425</v>
      </c>
      <c r="E331" s="106"/>
      <c r="F331" s="74" t="str">
        <f t="shared" si="13"/>
        <v>Minor</v>
      </c>
      <c r="G331" s="5">
        <v>0</v>
      </c>
      <c r="H331" s="5">
        <v>0</v>
      </c>
      <c r="I331" s="5">
        <v>0</v>
      </c>
      <c r="J331" s="5">
        <v>0</v>
      </c>
    </row>
    <row r="332" spans="1:10" s="3" customFormat="1" ht="30" customHeight="1" x14ac:dyDescent="0.35">
      <c r="A332" s="5" t="s">
        <v>28</v>
      </c>
      <c r="B332" s="29" t="s">
        <v>416</v>
      </c>
      <c r="C332" s="27" t="s">
        <v>417</v>
      </c>
      <c r="D332" s="30" t="s">
        <v>426</v>
      </c>
      <c r="E332" s="106"/>
      <c r="F332" s="74" t="str">
        <f t="shared" si="13"/>
        <v>Minor</v>
      </c>
      <c r="G332" s="5">
        <v>0</v>
      </c>
      <c r="H332" s="5">
        <v>0</v>
      </c>
      <c r="I332" s="5">
        <v>0</v>
      </c>
      <c r="J332" s="5">
        <v>0</v>
      </c>
    </row>
    <row r="333" spans="1:10" s="3" customFormat="1" ht="30" customHeight="1" x14ac:dyDescent="0.35">
      <c r="A333" s="5" t="s">
        <v>28</v>
      </c>
      <c r="B333" s="29" t="s">
        <v>416</v>
      </c>
      <c r="C333" s="27" t="s">
        <v>417</v>
      </c>
      <c r="D333" s="30" t="s">
        <v>427</v>
      </c>
      <c r="E333" s="106"/>
      <c r="F333" s="74" t="str">
        <f t="shared" si="13"/>
        <v>Minor</v>
      </c>
      <c r="G333" s="5">
        <v>0</v>
      </c>
      <c r="H333" s="5">
        <v>0</v>
      </c>
      <c r="I333" s="5">
        <v>0</v>
      </c>
      <c r="J333" s="5">
        <v>0</v>
      </c>
    </row>
    <row r="334" spans="1:10" s="3" customFormat="1" ht="30" customHeight="1" x14ac:dyDescent="0.35">
      <c r="A334" s="5" t="s">
        <v>28</v>
      </c>
      <c r="B334" s="29" t="s">
        <v>416</v>
      </c>
      <c r="C334" s="27" t="s">
        <v>417</v>
      </c>
      <c r="D334" s="30" t="s">
        <v>428</v>
      </c>
      <c r="E334" s="106"/>
      <c r="F334" s="74" t="str">
        <f t="shared" si="13"/>
        <v>Minor</v>
      </c>
      <c r="G334" s="5">
        <v>0</v>
      </c>
      <c r="H334" s="5">
        <v>0</v>
      </c>
      <c r="I334" s="5">
        <v>0</v>
      </c>
      <c r="J334" s="5">
        <v>0</v>
      </c>
    </row>
    <row r="335" spans="1:10" s="3" customFormat="1" ht="30" customHeight="1" x14ac:dyDescent="0.35">
      <c r="A335" s="5" t="s">
        <v>28</v>
      </c>
      <c r="B335" s="29" t="s">
        <v>416</v>
      </c>
      <c r="C335" s="27" t="s">
        <v>417</v>
      </c>
      <c r="D335" s="30" t="s">
        <v>429</v>
      </c>
      <c r="E335" s="106"/>
      <c r="F335" s="74" t="str">
        <f t="shared" si="13"/>
        <v>Minor</v>
      </c>
      <c r="G335" s="5">
        <v>0</v>
      </c>
      <c r="H335" s="5">
        <v>0</v>
      </c>
      <c r="I335" s="5">
        <v>0</v>
      </c>
      <c r="J335" s="5">
        <v>0</v>
      </c>
    </row>
    <row r="336" spans="1:10" s="3" customFormat="1" ht="30" customHeight="1" x14ac:dyDescent="0.35">
      <c r="A336" s="5" t="s">
        <v>28</v>
      </c>
      <c r="B336" s="29" t="s">
        <v>416</v>
      </c>
      <c r="C336" s="27" t="s">
        <v>417</v>
      </c>
      <c r="D336" s="30" t="s">
        <v>430</v>
      </c>
      <c r="E336" s="106"/>
      <c r="F336" s="74" t="str">
        <f t="shared" si="13"/>
        <v>Minor</v>
      </c>
      <c r="G336" s="5">
        <v>0</v>
      </c>
      <c r="H336" s="5">
        <v>0</v>
      </c>
      <c r="I336" s="5">
        <v>0</v>
      </c>
      <c r="J336" s="5">
        <v>0</v>
      </c>
    </row>
    <row r="337" spans="1:10" s="3" customFormat="1" ht="30" customHeight="1" x14ac:dyDescent="0.35">
      <c r="A337" s="5" t="s">
        <v>28</v>
      </c>
      <c r="B337" s="29" t="s">
        <v>416</v>
      </c>
      <c r="C337" s="27" t="s">
        <v>431</v>
      </c>
      <c r="D337" s="30" t="s">
        <v>432</v>
      </c>
      <c r="E337" s="106"/>
      <c r="F337" s="74" t="str">
        <f t="shared" si="13"/>
        <v>Minor</v>
      </c>
      <c r="G337" s="5">
        <v>0</v>
      </c>
      <c r="H337" s="5">
        <v>0</v>
      </c>
      <c r="I337" s="5">
        <v>0</v>
      </c>
      <c r="J337" s="5">
        <v>0</v>
      </c>
    </row>
    <row r="338" spans="1:10" s="3" customFormat="1" ht="30" customHeight="1" x14ac:dyDescent="0.35">
      <c r="A338" s="5" t="s">
        <v>28</v>
      </c>
      <c r="B338" s="29" t="s">
        <v>416</v>
      </c>
      <c r="C338" s="27" t="s">
        <v>431</v>
      </c>
      <c r="D338" s="30" t="s">
        <v>433</v>
      </c>
      <c r="E338" s="106"/>
      <c r="F338" s="74" t="str">
        <f t="shared" si="13"/>
        <v>Minor</v>
      </c>
      <c r="G338" s="5">
        <v>0</v>
      </c>
      <c r="H338" s="5">
        <v>0</v>
      </c>
      <c r="I338" s="5">
        <v>0</v>
      </c>
      <c r="J338" s="5">
        <v>0</v>
      </c>
    </row>
    <row r="339" spans="1:10" s="3" customFormat="1" ht="30" customHeight="1" x14ac:dyDescent="0.35">
      <c r="A339" s="5" t="s">
        <v>28</v>
      </c>
      <c r="B339" s="29" t="s">
        <v>416</v>
      </c>
      <c r="C339" s="27" t="s">
        <v>431</v>
      </c>
      <c r="D339" s="30" t="s">
        <v>434</v>
      </c>
      <c r="E339" s="106"/>
      <c r="F339" s="74" t="str">
        <f t="shared" si="13"/>
        <v>Minor</v>
      </c>
      <c r="G339" s="5">
        <v>0</v>
      </c>
      <c r="H339" s="5">
        <v>0</v>
      </c>
      <c r="I339" s="5">
        <v>0</v>
      </c>
      <c r="J339" s="5">
        <v>0</v>
      </c>
    </row>
    <row r="340" spans="1:10" s="3" customFormat="1" ht="30" customHeight="1" x14ac:dyDescent="0.35">
      <c r="A340" s="5" t="s">
        <v>28</v>
      </c>
      <c r="B340" s="29" t="s">
        <v>416</v>
      </c>
      <c r="C340" s="27" t="s">
        <v>431</v>
      </c>
      <c r="D340" s="30" t="s">
        <v>435</v>
      </c>
      <c r="E340" s="106"/>
      <c r="F340" s="74" t="str">
        <f t="shared" si="13"/>
        <v>Minor</v>
      </c>
      <c r="G340" s="5">
        <v>0</v>
      </c>
      <c r="H340" s="5">
        <v>0</v>
      </c>
      <c r="I340" s="5">
        <v>0</v>
      </c>
      <c r="J340" s="5">
        <v>0</v>
      </c>
    </row>
    <row r="341" spans="1:10" s="3" customFormat="1" ht="30" customHeight="1" x14ac:dyDescent="0.35">
      <c r="A341" s="5" t="s">
        <v>28</v>
      </c>
      <c r="B341" s="29" t="s">
        <v>416</v>
      </c>
      <c r="C341" s="27" t="s">
        <v>431</v>
      </c>
      <c r="D341" s="30" t="s">
        <v>436</v>
      </c>
      <c r="E341" s="106"/>
      <c r="F341" s="74" t="str">
        <f t="shared" si="13"/>
        <v>Minor</v>
      </c>
      <c r="G341" s="5">
        <v>0</v>
      </c>
      <c r="H341" s="5">
        <v>0</v>
      </c>
      <c r="I341" s="5">
        <v>0</v>
      </c>
      <c r="J341" s="5">
        <v>0</v>
      </c>
    </row>
    <row r="342" spans="1:10" s="3" customFormat="1" ht="30" customHeight="1" x14ac:dyDescent="0.35">
      <c r="A342" s="5" t="s">
        <v>28</v>
      </c>
      <c r="B342" s="29" t="s">
        <v>416</v>
      </c>
      <c r="C342" s="27" t="s">
        <v>431</v>
      </c>
      <c r="D342" s="30" t="s">
        <v>437</v>
      </c>
      <c r="E342" s="106"/>
      <c r="F342" s="74" t="str">
        <f t="shared" si="13"/>
        <v>Minor</v>
      </c>
      <c r="G342" s="5">
        <v>0</v>
      </c>
      <c r="H342" s="5">
        <v>0</v>
      </c>
      <c r="I342" s="5">
        <v>0</v>
      </c>
      <c r="J342" s="5">
        <v>0</v>
      </c>
    </row>
    <row r="343" spans="1:10" s="3" customFormat="1" ht="30" customHeight="1" x14ac:dyDescent="0.35">
      <c r="A343" s="5" t="s">
        <v>28</v>
      </c>
      <c r="B343" s="29" t="s">
        <v>416</v>
      </c>
      <c r="C343" s="27" t="s">
        <v>438</v>
      </c>
      <c r="D343" s="30" t="s">
        <v>439</v>
      </c>
      <c r="E343" s="106"/>
      <c r="F343" s="74" t="str">
        <f t="shared" si="13"/>
        <v>Minor</v>
      </c>
      <c r="G343" s="5">
        <v>0</v>
      </c>
      <c r="H343" s="5">
        <v>0</v>
      </c>
      <c r="I343" s="5">
        <v>0</v>
      </c>
      <c r="J343" s="5">
        <v>0</v>
      </c>
    </row>
    <row r="344" spans="1:10" s="3" customFormat="1" ht="30" customHeight="1" x14ac:dyDescent="0.35">
      <c r="A344" s="5" t="s">
        <v>28</v>
      </c>
      <c r="B344" s="29" t="s">
        <v>416</v>
      </c>
      <c r="C344" s="27" t="s">
        <v>438</v>
      </c>
      <c r="D344" s="30" t="s">
        <v>86</v>
      </c>
      <c r="E344" s="106"/>
      <c r="F344" s="74" t="str">
        <f t="shared" si="13"/>
        <v>Minor</v>
      </c>
      <c r="G344" s="5">
        <v>0</v>
      </c>
      <c r="H344" s="5">
        <v>0</v>
      </c>
      <c r="I344" s="5">
        <v>0</v>
      </c>
      <c r="J344" s="5">
        <v>0</v>
      </c>
    </row>
    <row r="345" spans="1:10" s="3" customFormat="1" ht="30" customHeight="1" x14ac:dyDescent="0.35">
      <c r="A345" s="5" t="s">
        <v>28</v>
      </c>
      <c r="B345" s="29" t="s">
        <v>416</v>
      </c>
      <c r="C345" s="27" t="s">
        <v>438</v>
      </c>
      <c r="D345" s="30" t="s">
        <v>440</v>
      </c>
      <c r="E345" s="106"/>
      <c r="F345" s="74" t="str">
        <f t="shared" si="13"/>
        <v>Minor</v>
      </c>
      <c r="G345" s="5">
        <v>0</v>
      </c>
      <c r="H345" s="5">
        <v>0</v>
      </c>
      <c r="I345" s="5">
        <v>0</v>
      </c>
      <c r="J345" s="5">
        <v>0</v>
      </c>
    </row>
    <row r="346" spans="1:10" s="3" customFormat="1" ht="30" customHeight="1" x14ac:dyDescent="0.35">
      <c r="A346" s="5" t="s">
        <v>28</v>
      </c>
      <c r="B346" s="29" t="s">
        <v>416</v>
      </c>
      <c r="C346" s="27" t="s">
        <v>438</v>
      </c>
      <c r="D346" s="30" t="s">
        <v>441</v>
      </c>
      <c r="E346" s="106"/>
      <c r="F346" s="74" t="str">
        <f t="shared" si="13"/>
        <v>Minor</v>
      </c>
      <c r="G346" s="5">
        <v>0</v>
      </c>
      <c r="H346" s="5">
        <v>0</v>
      </c>
      <c r="I346" s="5">
        <v>0</v>
      </c>
      <c r="J346" s="5">
        <v>0</v>
      </c>
    </row>
    <row r="347" spans="1:10" s="3" customFormat="1" ht="30" customHeight="1" x14ac:dyDescent="0.35">
      <c r="A347" s="5" t="s">
        <v>28</v>
      </c>
      <c r="B347" s="29" t="s">
        <v>416</v>
      </c>
      <c r="C347" s="27" t="s">
        <v>438</v>
      </c>
      <c r="D347" s="30" t="s">
        <v>442</v>
      </c>
      <c r="E347" s="106"/>
      <c r="F347" s="74" t="str">
        <f t="shared" si="13"/>
        <v>Minor</v>
      </c>
      <c r="G347" s="5">
        <v>0</v>
      </c>
      <c r="H347" s="5">
        <v>0</v>
      </c>
      <c r="I347" s="5">
        <v>0</v>
      </c>
      <c r="J347" s="5">
        <v>0</v>
      </c>
    </row>
    <row r="348" spans="1:10" s="3" customFormat="1" ht="30" customHeight="1" x14ac:dyDescent="0.35">
      <c r="A348" s="5" t="s">
        <v>28</v>
      </c>
      <c r="B348" s="29" t="s">
        <v>416</v>
      </c>
      <c r="C348" s="27" t="s">
        <v>438</v>
      </c>
      <c r="D348" s="30" t="s">
        <v>443</v>
      </c>
      <c r="E348" s="106"/>
      <c r="F348" s="74" t="str">
        <f t="shared" si="13"/>
        <v>Minor</v>
      </c>
      <c r="G348" s="5">
        <v>0</v>
      </c>
      <c r="H348" s="5">
        <v>0</v>
      </c>
      <c r="I348" s="5">
        <v>0</v>
      </c>
      <c r="J348" s="5">
        <v>0</v>
      </c>
    </row>
    <row r="349" spans="1:10" s="3" customFormat="1" ht="30" customHeight="1" x14ac:dyDescent="0.35">
      <c r="A349" s="5" t="s">
        <v>28</v>
      </c>
      <c r="B349" s="29" t="s">
        <v>416</v>
      </c>
      <c r="C349" s="27" t="s">
        <v>438</v>
      </c>
      <c r="D349" s="30" t="s">
        <v>444</v>
      </c>
      <c r="E349" s="106"/>
      <c r="F349" s="74" t="str">
        <f t="shared" si="13"/>
        <v>Minor</v>
      </c>
      <c r="G349" s="5">
        <v>0</v>
      </c>
      <c r="H349" s="5">
        <v>0</v>
      </c>
      <c r="I349" s="5">
        <v>0</v>
      </c>
      <c r="J349" s="5">
        <v>0</v>
      </c>
    </row>
    <row r="350" spans="1:10" s="3" customFormat="1" ht="30" customHeight="1" x14ac:dyDescent="0.35">
      <c r="A350" s="5" t="s">
        <v>28</v>
      </c>
      <c r="B350" s="29" t="s">
        <v>416</v>
      </c>
      <c r="C350" s="27" t="s">
        <v>438</v>
      </c>
      <c r="D350" s="30" t="s">
        <v>445</v>
      </c>
      <c r="E350" s="106"/>
      <c r="F350" s="74" t="str">
        <f t="shared" si="13"/>
        <v>Minor</v>
      </c>
      <c r="G350" s="5">
        <v>0</v>
      </c>
      <c r="H350" s="5">
        <v>0</v>
      </c>
      <c r="I350" s="5">
        <v>0</v>
      </c>
      <c r="J350" s="5">
        <v>0</v>
      </c>
    </row>
    <row r="351" spans="1:10" s="3" customFormat="1" ht="30" customHeight="1" x14ac:dyDescent="0.35">
      <c r="A351" s="5" t="s">
        <v>28</v>
      </c>
      <c r="B351" s="29" t="s">
        <v>416</v>
      </c>
      <c r="C351" s="27" t="s">
        <v>446</v>
      </c>
      <c r="D351" s="30" t="s">
        <v>447</v>
      </c>
      <c r="E351" s="106"/>
      <c r="F351" s="74" t="str">
        <f t="shared" si="13"/>
        <v>Minor</v>
      </c>
      <c r="G351" s="5">
        <v>0</v>
      </c>
      <c r="H351" s="5">
        <v>0</v>
      </c>
      <c r="I351" s="5">
        <v>0</v>
      </c>
      <c r="J351" s="5">
        <v>0</v>
      </c>
    </row>
    <row r="352" spans="1:10" s="3" customFormat="1" ht="30" customHeight="1" x14ac:dyDescent="0.35">
      <c r="A352" s="5" t="s">
        <v>28</v>
      </c>
      <c r="B352" s="29" t="s">
        <v>416</v>
      </c>
      <c r="C352" s="27" t="s">
        <v>446</v>
      </c>
      <c r="D352" s="30" t="s">
        <v>448</v>
      </c>
      <c r="E352" s="106"/>
      <c r="F352" s="74" t="str">
        <f t="shared" si="13"/>
        <v>Minor</v>
      </c>
      <c r="G352" s="5">
        <v>0</v>
      </c>
      <c r="H352" s="5">
        <v>0</v>
      </c>
      <c r="I352" s="5">
        <v>0</v>
      </c>
      <c r="J352" s="5">
        <v>0</v>
      </c>
    </row>
    <row r="353" spans="1:10" s="3" customFormat="1" ht="30" customHeight="1" x14ac:dyDescent="0.35">
      <c r="A353" s="5" t="s">
        <v>28</v>
      </c>
      <c r="B353" s="29" t="s">
        <v>416</v>
      </c>
      <c r="C353" s="27" t="s">
        <v>449</v>
      </c>
      <c r="D353" s="30" t="s">
        <v>450</v>
      </c>
      <c r="E353" s="106"/>
      <c r="F353" s="74" t="str">
        <f t="shared" si="13"/>
        <v>Minor</v>
      </c>
      <c r="G353" s="5">
        <v>0</v>
      </c>
      <c r="H353" s="5">
        <v>0</v>
      </c>
      <c r="I353" s="5">
        <v>0</v>
      </c>
      <c r="J353" s="5">
        <v>0</v>
      </c>
    </row>
    <row r="354" spans="1:10" s="3" customFormat="1" ht="30" customHeight="1" x14ac:dyDescent="0.35">
      <c r="A354" s="5" t="s">
        <v>28</v>
      </c>
      <c r="B354" s="29" t="s">
        <v>416</v>
      </c>
      <c r="C354" s="27" t="s">
        <v>449</v>
      </c>
      <c r="D354" s="30" t="s">
        <v>451</v>
      </c>
      <c r="E354" s="106"/>
      <c r="F354" s="74" t="str">
        <f t="shared" si="13"/>
        <v>Minor</v>
      </c>
      <c r="G354" s="5">
        <v>0</v>
      </c>
      <c r="H354" s="5">
        <v>0</v>
      </c>
      <c r="I354" s="5">
        <v>0</v>
      </c>
      <c r="J354" s="5">
        <v>0</v>
      </c>
    </row>
    <row r="355" spans="1:10" s="3" customFormat="1" ht="30" customHeight="1" x14ac:dyDescent="0.35">
      <c r="A355" s="5" t="s">
        <v>28</v>
      </c>
      <c r="B355" s="29" t="s">
        <v>416</v>
      </c>
      <c r="C355" s="27" t="s">
        <v>449</v>
      </c>
      <c r="D355" s="30" t="s">
        <v>452</v>
      </c>
      <c r="E355" s="106"/>
      <c r="F355" s="74" t="str">
        <f t="shared" si="13"/>
        <v>Minor</v>
      </c>
      <c r="G355" s="5">
        <v>0</v>
      </c>
      <c r="H355" s="5">
        <v>0</v>
      </c>
      <c r="I355" s="5">
        <v>0</v>
      </c>
      <c r="J355" s="5">
        <v>0</v>
      </c>
    </row>
    <row r="356" spans="1:10" s="3" customFormat="1" ht="30" customHeight="1" x14ac:dyDescent="0.35">
      <c r="A356" s="5" t="s">
        <v>28</v>
      </c>
      <c r="B356" s="29" t="s">
        <v>416</v>
      </c>
      <c r="C356" s="27" t="s">
        <v>449</v>
      </c>
      <c r="D356" s="30" t="s">
        <v>453</v>
      </c>
      <c r="E356" s="106"/>
      <c r="F356" s="74" t="str">
        <f t="shared" si="13"/>
        <v>Minor</v>
      </c>
      <c r="G356" s="5">
        <v>0</v>
      </c>
      <c r="H356" s="5">
        <v>0</v>
      </c>
      <c r="I356" s="5">
        <v>0</v>
      </c>
      <c r="J356" s="5">
        <v>0</v>
      </c>
    </row>
    <row r="357" spans="1:10" s="3" customFormat="1" ht="30" customHeight="1" x14ac:dyDescent="0.35">
      <c r="A357" s="5" t="s">
        <v>28</v>
      </c>
      <c r="B357" s="29" t="s">
        <v>416</v>
      </c>
      <c r="C357" s="27" t="s">
        <v>449</v>
      </c>
      <c r="D357" s="30" t="s">
        <v>454</v>
      </c>
      <c r="E357" s="106"/>
      <c r="F357" s="74" t="str">
        <f t="shared" si="13"/>
        <v>Minor</v>
      </c>
      <c r="G357" s="5">
        <v>0</v>
      </c>
      <c r="H357" s="5">
        <v>0</v>
      </c>
      <c r="I357" s="5">
        <v>0</v>
      </c>
      <c r="J357" s="5">
        <v>0</v>
      </c>
    </row>
    <row r="358" spans="1:10" s="3" customFormat="1" ht="30" customHeight="1" x14ac:dyDescent="0.35">
      <c r="A358" s="5" t="s">
        <v>28</v>
      </c>
      <c r="B358" s="29" t="s">
        <v>416</v>
      </c>
      <c r="C358" s="27" t="s">
        <v>449</v>
      </c>
      <c r="D358" s="30" t="s">
        <v>455</v>
      </c>
      <c r="E358" s="106"/>
      <c r="F358" s="74" t="str">
        <f t="shared" si="13"/>
        <v>Minor</v>
      </c>
      <c r="G358" s="5">
        <v>0</v>
      </c>
      <c r="H358" s="5">
        <v>0</v>
      </c>
      <c r="I358" s="5">
        <v>0</v>
      </c>
      <c r="J358" s="5">
        <v>0</v>
      </c>
    </row>
    <row r="359" spans="1:10" s="3" customFormat="1" ht="30" customHeight="1" x14ac:dyDescent="0.35">
      <c r="A359" s="5" t="s">
        <v>28</v>
      </c>
      <c r="B359" s="29" t="s">
        <v>416</v>
      </c>
      <c r="C359" s="27" t="s">
        <v>449</v>
      </c>
      <c r="D359" s="30" t="s">
        <v>456</v>
      </c>
      <c r="E359" s="106"/>
      <c r="F359" s="74" t="str">
        <f t="shared" si="13"/>
        <v>Minor</v>
      </c>
      <c r="G359" s="5">
        <v>0</v>
      </c>
      <c r="H359" s="5">
        <v>0</v>
      </c>
      <c r="I359" s="5">
        <v>0</v>
      </c>
      <c r="J359" s="5">
        <v>0</v>
      </c>
    </row>
    <row r="360" spans="1:10" s="3" customFormat="1" ht="30" customHeight="1" x14ac:dyDescent="0.35">
      <c r="A360" s="5" t="s">
        <v>28</v>
      </c>
      <c r="B360" s="29" t="s">
        <v>416</v>
      </c>
      <c r="C360" s="27" t="s">
        <v>449</v>
      </c>
      <c r="D360" s="30" t="s">
        <v>457</v>
      </c>
      <c r="E360" s="106"/>
      <c r="F360" s="74" t="str">
        <f t="shared" si="13"/>
        <v>Minor</v>
      </c>
      <c r="G360" s="5">
        <v>0</v>
      </c>
      <c r="H360" s="5">
        <v>0</v>
      </c>
      <c r="I360" s="5">
        <v>0</v>
      </c>
      <c r="J360" s="5">
        <v>0</v>
      </c>
    </row>
    <row r="361" spans="1:10" s="3" customFormat="1" ht="30" customHeight="1" x14ac:dyDescent="0.35">
      <c r="A361" s="5" t="s">
        <v>28</v>
      </c>
      <c r="B361" s="29" t="s">
        <v>416</v>
      </c>
      <c r="C361" s="27" t="s">
        <v>449</v>
      </c>
      <c r="D361" s="30" t="s">
        <v>458</v>
      </c>
      <c r="E361" s="106"/>
      <c r="F361" s="74" t="str">
        <f t="shared" si="13"/>
        <v>Minor</v>
      </c>
      <c r="G361" s="5">
        <v>0</v>
      </c>
      <c r="H361" s="5">
        <v>0</v>
      </c>
      <c r="I361" s="5">
        <v>0</v>
      </c>
      <c r="J361" s="5">
        <v>0</v>
      </c>
    </row>
    <row r="362" spans="1:10" s="3" customFormat="1" ht="30" customHeight="1" x14ac:dyDescent="0.35">
      <c r="A362" s="5" t="s">
        <v>28</v>
      </c>
      <c r="B362" s="29" t="s">
        <v>416</v>
      </c>
      <c r="C362" s="27" t="s">
        <v>449</v>
      </c>
      <c r="D362" s="30" t="s">
        <v>459</v>
      </c>
      <c r="E362" s="106"/>
      <c r="F362" s="74" t="str">
        <f t="shared" si="13"/>
        <v>Minor</v>
      </c>
      <c r="G362" s="5">
        <v>0</v>
      </c>
      <c r="H362" s="5">
        <v>0</v>
      </c>
      <c r="I362" s="5">
        <v>0</v>
      </c>
      <c r="J362" s="5">
        <v>0</v>
      </c>
    </row>
    <row r="363" spans="1:10" s="3" customFormat="1" ht="30" customHeight="1" x14ac:dyDescent="0.35">
      <c r="A363" s="5" t="s">
        <v>28</v>
      </c>
      <c r="B363" s="29" t="s">
        <v>416</v>
      </c>
      <c r="C363" s="27" t="s">
        <v>449</v>
      </c>
      <c r="D363" s="30" t="s">
        <v>460</v>
      </c>
      <c r="E363" s="106"/>
      <c r="F363" s="74" t="str">
        <f t="shared" si="13"/>
        <v>Minor</v>
      </c>
      <c r="G363" s="5">
        <v>0</v>
      </c>
      <c r="H363" s="5">
        <v>0</v>
      </c>
      <c r="I363" s="5">
        <v>0</v>
      </c>
      <c r="J363" s="5">
        <v>0</v>
      </c>
    </row>
    <row r="364" spans="1:10" s="3" customFormat="1" ht="30" customHeight="1" x14ac:dyDescent="0.35">
      <c r="A364" s="5" t="s">
        <v>28</v>
      </c>
      <c r="B364" s="29" t="s">
        <v>416</v>
      </c>
      <c r="C364" s="27" t="s">
        <v>449</v>
      </c>
      <c r="D364" s="30" t="s">
        <v>461</v>
      </c>
      <c r="E364" s="106"/>
      <c r="F364" s="74" t="str">
        <f t="shared" si="13"/>
        <v>Minor</v>
      </c>
      <c r="G364" s="5">
        <v>0</v>
      </c>
      <c r="H364" s="5">
        <v>0</v>
      </c>
      <c r="I364" s="5">
        <v>0</v>
      </c>
      <c r="J364" s="5">
        <v>0</v>
      </c>
    </row>
    <row r="365" spans="1:10" s="3" customFormat="1" ht="30" customHeight="1" x14ac:dyDescent="0.35">
      <c r="A365" s="5" t="s">
        <v>28</v>
      </c>
      <c r="B365" s="29" t="s">
        <v>416</v>
      </c>
      <c r="C365" s="27" t="s">
        <v>449</v>
      </c>
      <c r="D365" s="30" t="s">
        <v>462</v>
      </c>
      <c r="E365" s="106"/>
      <c r="F365" s="74" t="str">
        <f t="shared" si="13"/>
        <v>Minor</v>
      </c>
      <c r="G365" s="5">
        <v>0</v>
      </c>
      <c r="H365" s="5">
        <v>0</v>
      </c>
      <c r="I365" s="5">
        <v>0</v>
      </c>
      <c r="J365" s="5">
        <v>0</v>
      </c>
    </row>
    <row r="366" spans="1:10" s="3" customFormat="1" ht="30" customHeight="1" x14ac:dyDescent="0.35">
      <c r="A366" s="5" t="s">
        <v>28</v>
      </c>
      <c r="B366" s="29" t="s">
        <v>463</v>
      </c>
      <c r="C366" s="27" t="s">
        <v>464</v>
      </c>
      <c r="D366" s="30" t="s">
        <v>52</v>
      </c>
      <c r="E366" s="106"/>
      <c r="F366" s="74" t="str">
        <f t="shared" si="13"/>
        <v>Minor</v>
      </c>
      <c r="G366" s="5">
        <v>0</v>
      </c>
      <c r="H366" s="5">
        <v>0</v>
      </c>
      <c r="I366" s="5">
        <v>0</v>
      </c>
      <c r="J366" s="5">
        <v>0</v>
      </c>
    </row>
    <row r="367" spans="1:10" s="3" customFormat="1" ht="30" customHeight="1" x14ac:dyDescent="0.35">
      <c r="A367" s="5" t="s">
        <v>28</v>
      </c>
      <c r="B367" s="29" t="s">
        <v>463</v>
      </c>
      <c r="C367" s="27" t="s">
        <v>465</v>
      </c>
      <c r="D367" s="30" t="s">
        <v>52</v>
      </c>
      <c r="E367" s="106"/>
      <c r="F367" s="74" t="str">
        <f t="shared" si="13"/>
        <v>Minor</v>
      </c>
      <c r="G367" s="5">
        <v>0</v>
      </c>
      <c r="H367" s="5">
        <v>0</v>
      </c>
      <c r="I367" s="5">
        <v>0</v>
      </c>
      <c r="J367" s="5">
        <v>0</v>
      </c>
    </row>
    <row r="368" spans="1:10" s="3" customFormat="1" ht="30" customHeight="1" x14ac:dyDescent="0.35">
      <c r="A368" s="5" t="s">
        <v>28</v>
      </c>
      <c r="B368" s="29" t="s">
        <v>466</v>
      </c>
      <c r="C368" s="27" t="s">
        <v>467</v>
      </c>
      <c r="D368" s="30" t="s">
        <v>52</v>
      </c>
      <c r="E368" s="106"/>
      <c r="F368" s="74" t="str">
        <f t="shared" si="13"/>
        <v>Minor</v>
      </c>
      <c r="G368" s="5">
        <v>0</v>
      </c>
      <c r="H368" s="5">
        <v>0</v>
      </c>
      <c r="I368" s="5">
        <v>0</v>
      </c>
      <c r="J368" s="5">
        <v>0</v>
      </c>
    </row>
    <row r="369" spans="1:10" s="3" customFormat="1" ht="30" customHeight="1" x14ac:dyDescent="0.35">
      <c r="A369" s="5" t="s">
        <v>28</v>
      </c>
      <c r="B369" s="29" t="s">
        <v>466</v>
      </c>
      <c r="C369" s="27" t="s">
        <v>468</v>
      </c>
      <c r="D369" s="30" t="s">
        <v>52</v>
      </c>
      <c r="E369" s="106"/>
      <c r="F369" s="74" t="str">
        <f t="shared" si="13"/>
        <v>Minor</v>
      </c>
      <c r="G369" s="5">
        <v>0</v>
      </c>
      <c r="H369" s="5">
        <v>0</v>
      </c>
      <c r="I369" s="5">
        <v>0</v>
      </c>
      <c r="J369" s="5">
        <v>0</v>
      </c>
    </row>
    <row r="370" spans="1:10" s="3" customFormat="1" ht="30" customHeight="1" x14ac:dyDescent="0.35">
      <c r="A370" s="5" t="s">
        <v>28</v>
      </c>
      <c r="B370" s="29" t="s">
        <v>466</v>
      </c>
      <c r="C370" s="27" t="s">
        <v>469</v>
      </c>
      <c r="D370" s="30" t="s">
        <v>470</v>
      </c>
      <c r="E370" s="106"/>
      <c r="F370" s="74" t="str">
        <f t="shared" si="13"/>
        <v>Minor</v>
      </c>
      <c r="G370" s="5">
        <v>0</v>
      </c>
      <c r="H370" s="5">
        <v>0</v>
      </c>
      <c r="I370" s="5">
        <v>0</v>
      </c>
      <c r="J370" s="5">
        <v>0</v>
      </c>
    </row>
    <row r="371" spans="1:10" s="3" customFormat="1" ht="30" customHeight="1" x14ac:dyDescent="0.35">
      <c r="A371" s="5" t="s">
        <v>28</v>
      </c>
      <c r="B371" s="29" t="s">
        <v>466</v>
      </c>
      <c r="C371" s="27" t="s">
        <v>469</v>
      </c>
      <c r="D371" s="30" t="s">
        <v>471</v>
      </c>
      <c r="E371" s="106"/>
      <c r="F371" s="74" t="str">
        <f t="shared" si="13"/>
        <v>Minor</v>
      </c>
      <c r="G371" s="5">
        <v>0</v>
      </c>
      <c r="H371" s="5">
        <v>0</v>
      </c>
      <c r="I371" s="5">
        <v>0</v>
      </c>
      <c r="J371" s="5">
        <v>0</v>
      </c>
    </row>
    <row r="372" spans="1:10" s="3" customFormat="1" ht="30" customHeight="1" x14ac:dyDescent="0.35">
      <c r="A372" s="5" t="s">
        <v>28</v>
      </c>
      <c r="B372" s="29" t="s">
        <v>466</v>
      </c>
      <c r="C372" s="27" t="s">
        <v>469</v>
      </c>
      <c r="D372" s="30" t="s">
        <v>472</v>
      </c>
      <c r="E372" s="106"/>
      <c r="F372" s="74" t="str">
        <f t="shared" si="13"/>
        <v>Minor</v>
      </c>
      <c r="G372" s="5">
        <v>0</v>
      </c>
      <c r="H372" s="5">
        <v>0</v>
      </c>
      <c r="I372" s="5">
        <v>0</v>
      </c>
      <c r="J372" s="5">
        <v>0</v>
      </c>
    </row>
    <row r="373" spans="1:10" s="3" customFormat="1" ht="30" customHeight="1" x14ac:dyDescent="0.35">
      <c r="A373" s="5" t="s">
        <v>28</v>
      </c>
      <c r="B373" s="29" t="s">
        <v>466</v>
      </c>
      <c r="C373" s="27" t="s">
        <v>469</v>
      </c>
      <c r="D373" s="30" t="s">
        <v>473</v>
      </c>
      <c r="E373" s="106"/>
      <c r="F373" s="74" t="str">
        <f t="shared" si="13"/>
        <v>Minor</v>
      </c>
      <c r="G373" s="5">
        <v>0</v>
      </c>
      <c r="H373" s="5">
        <v>0</v>
      </c>
      <c r="I373" s="5">
        <v>0</v>
      </c>
      <c r="J373" s="5">
        <v>0</v>
      </c>
    </row>
    <row r="374" spans="1:10" s="3" customFormat="1" ht="30" customHeight="1" x14ac:dyDescent="0.35">
      <c r="A374" s="5" t="s">
        <v>28</v>
      </c>
      <c r="B374" s="29" t="s">
        <v>466</v>
      </c>
      <c r="C374" s="27" t="s">
        <v>469</v>
      </c>
      <c r="D374" s="30" t="s">
        <v>474</v>
      </c>
      <c r="E374" s="106"/>
      <c r="F374" s="74" t="str">
        <f t="shared" si="13"/>
        <v>Minor</v>
      </c>
      <c r="G374" s="5">
        <v>0</v>
      </c>
      <c r="H374" s="5">
        <v>0</v>
      </c>
      <c r="I374" s="5">
        <v>0</v>
      </c>
      <c r="J374" s="5">
        <v>0</v>
      </c>
    </row>
    <row r="375" spans="1:10" s="3" customFormat="1" ht="30" customHeight="1" x14ac:dyDescent="0.35">
      <c r="A375" s="5" t="s">
        <v>28</v>
      </c>
      <c r="B375" s="29" t="s">
        <v>466</v>
      </c>
      <c r="C375" s="27" t="s">
        <v>475</v>
      </c>
      <c r="D375" s="30" t="s">
        <v>476</v>
      </c>
      <c r="E375" s="106"/>
      <c r="F375" s="74" t="str">
        <f t="shared" si="13"/>
        <v>Minor</v>
      </c>
      <c r="G375" s="5">
        <v>0</v>
      </c>
      <c r="H375" s="5">
        <v>0</v>
      </c>
      <c r="I375" s="5">
        <v>0</v>
      </c>
      <c r="J375" s="5">
        <v>0</v>
      </c>
    </row>
    <row r="376" spans="1:10" s="3" customFormat="1" ht="30" customHeight="1" x14ac:dyDescent="0.35">
      <c r="A376" s="5" t="s">
        <v>28</v>
      </c>
      <c r="B376" s="29" t="s">
        <v>466</v>
      </c>
      <c r="C376" s="27" t="s">
        <v>475</v>
      </c>
      <c r="D376" s="30" t="s">
        <v>477</v>
      </c>
      <c r="E376" s="106"/>
      <c r="F376" s="74" t="str">
        <f t="shared" si="13"/>
        <v>Minor</v>
      </c>
      <c r="G376" s="5">
        <v>0</v>
      </c>
      <c r="H376" s="5">
        <v>0</v>
      </c>
      <c r="I376" s="5">
        <v>0</v>
      </c>
      <c r="J376" s="5">
        <v>0</v>
      </c>
    </row>
    <row r="377" spans="1:10" s="3" customFormat="1" ht="30" customHeight="1" x14ac:dyDescent="0.35">
      <c r="A377" s="5" t="s">
        <v>28</v>
      </c>
      <c r="B377" s="29" t="s">
        <v>466</v>
      </c>
      <c r="C377" s="27" t="s">
        <v>478</v>
      </c>
      <c r="D377" s="30" t="s">
        <v>479</v>
      </c>
      <c r="E377" s="106"/>
      <c r="F377" s="74" t="str">
        <f t="shared" si="13"/>
        <v>Minor</v>
      </c>
      <c r="G377" s="5">
        <v>0</v>
      </c>
      <c r="H377" s="5">
        <v>0</v>
      </c>
      <c r="I377" s="5">
        <v>0</v>
      </c>
      <c r="J377" s="5">
        <v>0</v>
      </c>
    </row>
    <row r="378" spans="1:10" s="3" customFormat="1" ht="30" customHeight="1" x14ac:dyDescent="0.35">
      <c r="A378" s="5" t="s">
        <v>28</v>
      </c>
      <c r="B378" s="29" t="s">
        <v>466</v>
      </c>
      <c r="C378" s="27" t="s">
        <v>478</v>
      </c>
      <c r="D378" s="30" t="s">
        <v>480</v>
      </c>
      <c r="E378" s="106"/>
      <c r="F378" s="74" t="str">
        <f t="shared" si="13"/>
        <v>Minor</v>
      </c>
      <c r="G378" s="5">
        <v>0</v>
      </c>
      <c r="H378" s="5">
        <v>0</v>
      </c>
      <c r="I378" s="5">
        <v>0</v>
      </c>
      <c r="J378" s="5">
        <v>0</v>
      </c>
    </row>
    <row r="380" spans="1:10" x14ac:dyDescent="0.35">
      <c r="A380" s="133"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380" s="133"/>
      <c r="C380" s="133"/>
      <c r="D380" s="133"/>
      <c r="E380" s="133"/>
      <c r="F380" s="133"/>
      <c r="G380" s="133"/>
      <c r="H380" s="133"/>
      <c r="I380" s="133"/>
      <c r="J380" s="133"/>
    </row>
    <row r="381" spans="1:10" x14ac:dyDescent="0.35">
      <c r="A381" s="133"/>
      <c r="B381" s="133"/>
      <c r="C381" s="133"/>
      <c r="D381" s="133"/>
      <c r="E381" s="133"/>
      <c r="F381" s="133"/>
      <c r="G381" s="133"/>
      <c r="H381" s="133"/>
      <c r="I381" s="133"/>
      <c r="J381" s="133"/>
    </row>
    <row r="382" spans="1:10" x14ac:dyDescent="0.35">
      <c r="A382" s="133"/>
      <c r="B382" s="133"/>
      <c r="C382" s="133"/>
      <c r="D382" s="133"/>
      <c r="E382" s="133"/>
      <c r="F382" s="133"/>
      <c r="G382" s="133"/>
      <c r="H382" s="133"/>
      <c r="I382" s="133"/>
      <c r="J382" s="133"/>
    </row>
    <row r="383" spans="1:10" x14ac:dyDescent="0.35">
      <c r="A383" s="133"/>
      <c r="B383" s="133"/>
      <c r="C383" s="133"/>
      <c r="D383" s="133"/>
      <c r="E383" s="133"/>
      <c r="F383" s="133"/>
      <c r="G383" s="133"/>
      <c r="H383" s="133"/>
      <c r="I383" s="133"/>
      <c r="J383" s="133"/>
    </row>
    <row r="384" spans="1:10" x14ac:dyDescent="0.35">
      <c r="A384" s="133"/>
      <c r="B384" s="133"/>
      <c r="C384" s="133"/>
      <c r="D384" s="133"/>
      <c r="E384" s="133"/>
      <c r="F384" s="133"/>
      <c r="G384" s="133"/>
      <c r="H384" s="133"/>
      <c r="I384" s="133"/>
      <c r="J384" s="133"/>
    </row>
    <row r="385" spans="1:10" x14ac:dyDescent="0.35">
      <c r="A385" s="133"/>
      <c r="B385" s="133"/>
      <c r="C385" s="133"/>
      <c r="D385" s="133"/>
      <c r="E385" s="133"/>
      <c r="F385" s="133"/>
      <c r="G385" s="133"/>
      <c r="H385" s="133"/>
      <c r="I385" s="133"/>
      <c r="J385" s="133"/>
    </row>
    <row r="386" spans="1:10" x14ac:dyDescent="0.35">
      <c r="A386" s="133"/>
      <c r="B386" s="133"/>
      <c r="C386" s="133"/>
      <c r="D386" s="133"/>
      <c r="E386" s="133"/>
      <c r="F386" s="133"/>
      <c r="G386" s="133"/>
      <c r="H386" s="133"/>
      <c r="I386" s="133"/>
      <c r="J386" s="133"/>
    </row>
    <row r="387" spans="1:10" x14ac:dyDescent="0.35">
      <c r="A387" s="133"/>
      <c r="B387" s="133"/>
      <c r="C387" s="133"/>
      <c r="D387" s="133"/>
      <c r="E387" s="133"/>
      <c r="F387" s="133"/>
      <c r="G387" s="133"/>
      <c r="H387" s="133"/>
      <c r="I387" s="133"/>
      <c r="J387" s="133"/>
    </row>
    <row r="388" spans="1:10" x14ac:dyDescent="0.35">
      <c r="A388" s="133"/>
      <c r="B388" s="133"/>
      <c r="C388" s="133"/>
      <c r="D388" s="133"/>
      <c r="E388" s="133"/>
      <c r="F388" s="133"/>
      <c r="G388" s="133"/>
      <c r="H388" s="133"/>
      <c r="I388" s="133"/>
      <c r="J388" s="133"/>
    </row>
    <row r="389" spans="1:10" x14ac:dyDescent="0.35">
      <c r="A389" s="133"/>
      <c r="B389" s="133"/>
      <c r="C389" s="133"/>
      <c r="D389" s="133"/>
      <c r="E389" s="133"/>
      <c r="F389" s="133"/>
      <c r="G389" s="133"/>
      <c r="H389" s="133"/>
      <c r="I389" s="133"/>
      <c r="J389" s="133"/>
    </row>
  </sheetData>
  <sheetProtection algorithmName="SHA-512" hashValue="lCVxiUuXj74IXW8+TCtkkUV+lN0WAQNxthStjUxNBnBwnrT6iblu9loeotCYvg9lyTxqlFgO6fbxxWMdp/0vbg==" saltValue="iKXNOmULc0mjjZL1R9WVjg==" spinCount="100000" sheet="1" objects="1" scenarios="1" autoFilter="0"/>
  <autoFilter ref="A3:J378" xr:uid="{C017BA1A-FA70-4A53-89CD-17356008A509}">
    <sortState xmlns:xlrd2="http://schemas.microsoft.com/office/spreadsheetml/2017/richdata2" ref="A5:J378">
      <sortCondition ref="B3:B378"/>
    </sortState>
  </autoFilter>
  <mergeCells count="10">
    <mergeCell ref="L1:O3"/>
    <mergeCell ref="A380:J389"/>
    <mergeCell ref="A2:A3"/>
    <mergeCell ref="A1:J1"/>
    <mergeCell ref="B2:B3"/>
    <mergeCell ref="E2:E3"/>
    <mergeCell ref="F2:F3"/>
    <mergeCell ref="G2:J2"/>
    <mergeCell ref="C2:C3"/>
    <mergeCell ref="D2:D3"/>
  </mergeCells>
  <conditionalFormatting sqref="F4:F378">
    <cfRule type="cellIs" dxfId="733" priority="1" operator="equal">
      <formula>"Minor"</formula>
    </cfRule>
    <cfRule type="cellIs" dxfId="732" priority="2" operator="equal">
      <formula>"Low"</formula>
    </cfRule>
    <cfRule type="cellIs" dxfId="731" priority="3" operator="equal">
      <formula>"Moderate"</formula>
    </cfRule>
    <cfRule type="cellIs" dxfId="730" priority="4" operator="greaterThanOrEqual">
      <formula>"High"</formula>
    </cfRule>
  </conditionalFormatting>
  <dataValidations count="4">
    <dataValidation type="list" allowBlank="1" showErrorMessage="1" sqref="E4:E378" xr:uid="{E0569E9F-7A64-47AD-952B-A0DEBB1FA3A8}">
      <formula1>"YES, NO"</formula1>
    </dataValidation>
    <dataValidation type="list" allowBlank="1" showInputMessage="1" showErrorMessage="1" sqref="I84:J378" xr:uid="{F4A28D21-8900-4FE8-8BE6-187048095A15}">
      <formula1>"0,1"</formula1>
    </dataValidation>
    <dataValidation type="list" allowBlank="1" showInputMessage="1" showErrorMessage="1" sqref="H84:H378" xr:uid="{CA365D22-D933-48B6-A091-FCFF6426B091}">
      <formula1>"0, 3"</formula1>
    </dataValidation>
    <dataValidation type="list" allowBlank="1" showInputMessage="1" showErrorMessage="1" sqref="G84:G378" xr:uid="{8DCF2B7F-4A90-4292-BD1C-A76681087CFD}">
      <formula1>"0, 4"</formula1>
    </dataValidation>
  </dataValidations>
  <hyperlinks>
    <hyperlink ref="I3" location="'Supply Chain Model'!A1" display="Supply Chain Model" xr:uid="{1A190064-87C3-475A-989D-3A9AB3D59100}"/>
    <hyperlink ref="A47" location="'54'!A1" display="'54'!A1" xr:uid="{FA008009-7B5F-4656-9821-A1EE06B6F154}"/>
    <hyperlink ref="A147" location="'12'!A1" display="'12'!A1" xr:uid="{9F8598FC-9132-40B0-97A0-4066CE1AC130}"/>
    <hyperlink ref="A318" location="'79'!A1" display="'79'!A1" xr:uid="{12BF78DF-0495-4A73-B81C-289283026082}"/>
  </hyperlinks>
  <pageMargins left="0.23622047244094491" right="0.23622047244094491" top="0.86614173228346458" bottom="0.62992125984251968" header="0.31496062992125984" footer="0.31496062992125984"/>
  <pageSetup scale="31" fitToHeight="100" orientation="portrait" r:id="rId1"/>
  <headerFooter>
    <oddHeader>&amp;L&amp;"-,Bold"&amp;28&amp;K7030A0Office of the
NSW Anti-slavery
Commissioner&amp;C&amp;"-,Bold"&amp;28Modern Slavery Inherent Risk Identification Tool&amp;R&amp;G</oddHeader>
    <oddFooter>&amp;L© 2024 | NSW Anti-slavery Commissioner&amp;C&amp;P of &amp;N&amp;RPrinted &amp;D &amp;T</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9CA4A-8C27-495B-8DA5-9695744E9993}">
  <sheetPr codeName="Sheet84">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871</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Low</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ICT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Telecommunications</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Call Centre, Helpdesk Service</v>
      </c>
      <c r="C17" s="192"/>
      <c r="E17" s="36" t="s">
        <v>22</v>
      </c>
      <c r="F17" s="37">
        <v>1</v>
      </c>
      <c r="G17" s="9" t="str">
        <f>HYPERLINK("#U14", "Sources &gt;&gt;")</f>
        <v>Sources &gt;&gt;</v>
      </c>
      <c r="I17" s="35" t="s">
        <v>538</v>
      </c>
      <c r="J17" s="41" t="str">
        <f>IFERROR(VLOOKUP(I17,'ISO3166-1'!A:C,3,FALSE),"")</f>
        <v>Australia</v>
      </c>
      <c r="K17" s="34"/>
      <c r="L17" s="35"/>
      <c r="M17" s="35"/>
      <c r="N17" s="39"/>
      <c r="O17" s="96"/>
      <c r="Q17" s="176"/>
      <c r="R17" s="188"/>
      <c r="S17" s="176"/>
      <c r="U17" s="176" t="s">
        <v>872</v>
      </c>
      <c r="V17" s="188" t="s">
        <v>873</v>
      </c>
      <c r="W17" s="176" t="s">
        <v>874</v>
      </c>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875</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t="s">
        <v>876</v>
      </c>
      <c r="V22" s="188" t="s">
        <v>877</v>
      </c>
      <c r="W22" s="176" t="s">
        <v>878</v>
      </c>
      <c r="Y22" s="176"/>
      <c r="Z22" s="176"/>
      <c r="AA22" s="176"/>
    </row>
    <row r="23" spans="1:27" ht="20.149999999999999" customHeight="1" x14ac:dyDescent="0.35">
      <c r="A23" s="70" t="s">
        <v>522</v>
      </c>
      <c r="B23" s="181" t="str">
        <f>IFERROR(VLOOKUP("A"&amp;$F$1*1&amp;"B1",'Level 4 Categories'!$A:$H,4,FALSE),"")</f>
        <v>ICT</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Telecommunications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Call Centre, Helpdesk Service</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Technical support or help desk services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Call centre bureau services</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Helpdesk or call center software</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Call center software as a service</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Help desk process as a service</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xZW8Wsh5BZJmD+cGG+Y7odEWkLEYtmgm7a/GPOCIB/GXZcSFXUKN4+iChcvZQZGycwX0pbL6x2l0MKUy6SYYGQ==" saltValue="ihR21vMttJr0Ms5RGsfzFA=="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466" priority="8" operator="containsText" text="⊟">
      <formula>NOT(ISERROR(SEARCH("⊟",A12)))</formula>
    </cfRule>
    <cfRule type="containsText" dxfId="465" priority="9" operator="containsText" text="⊞">
      <formula>NOT(ISERROR(SEARCH("⊞",A12)))</formula>
    </cfRule>
  </conditionalFormatting>
  <conditionalFormatting sqref="F2 G3">
    <cfRule type="cellIs" dxfId="464" priority="3" operator="equal">
      <formula>"Minor"</formula>
    </cfRule>
    <cfRule type="cellIs" dxfId="463" priority="4" operator="equal">
      <formula>"Low"</formula>
    </cfRule>
    <cfRule type="cellIs" dxfId="462" priority="5" operator="equal">
      <formula>"Moderate"</formula>
    </cfRule>
    <cfRule type="cellIs" dxfId="461" priority="6" operator="greaterThanOrEqual">
      <formula>"High"</formula>
    </cfRule>
  </conditionalFormatting>
  <conditionalFormatting sqref="F15">
    <cfRule type="expression" dxfId="460" priority="1">
      <formula>#REF!&lt;&gt;""</formula>
    </cfRule>
  </conditionalFormatting>
  <conditionalFormatting sqref="F16:F18">
    <cfRule type="expression" dxfId="459" priority="7">
      <formula>#REF!&lt;&gt;""</formula>
    </cfRule>
  </conditionalFormatting>
  <conditionalFormatting sqref="L17:M52">
    <cfRule type="cellIs" dxfId="458"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B4B6554F-9D78-4453-8AFB-4B4F7A7EB04A}">
      <formula1>OR(D16=0,D16=1)</formula1>
    </dataValidation>
    <dataValidation type="custom" allowBlank="1" showInputMessage="1" showErrorMessage="1" errorTitle="Enter 0 or 3" error="Enter 0 or 3" promptTitle="Enter 0 or 3" prompt="0 = no risk identified_x000a_3 = risk identified on the HRPL list" sqref="D19" xr:uid="{F527AD86-A807-4678-A6A3-AEBD9CEEEE70}">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8AE02C25-0A7C-4B14-972B-CE40EBF8CDDB}">
      <formula1>OR(F15=0,F15=3)</formula1>
    </dataValidation>
  </dataValidations>
  <hyperlinks>
    <hyperlink ref="K15" r:id="rId1" display="HRPL: Data as of Sepetmeber 28, 2022 (Link)" xr:uid="{3E610B86-71D1-4550-89AE-1DD81562BB0F}"/>
    <hyperlink ref="K15:M15" r:id="rId2" display="US Dept of Labour TVPRA List 2022 (Link)" xr:uid="{47B30920-F8D7-4F52-A556-9267D16C3139}"/>
    <hyperlink ref="O15" r:id="rId3" xr:uid="{98E82269-2751-4903-A320-A2C75A8F0AD7}"/>
    <hyperlink ref="N15" r:id="rId4" xr:uid="{1269C182-DA10-4064-A564-FC509967DD4D}"/>
    <hyperlink ref="E17" location="'Supply Chain Model'!A1" display="Supply Chain Model" xr:uid="{241EEC2D-7EB1-4358-9EEE-0D43C7FACD4D}"/>
    <hyperlink ref="E15" location="'Authoritative Determinations'!A1" display="Product (Authoritative Determinations)" xr:uid="{CEC09C0F-9A98-494C-8F7E-67D0E88A142A}"/>
    <hyperlink ref="E16" location="'Vulnerable populations'!A1" display="Vulnerable population" xr:uid="{E8191381-8497-4EF1-A821-989D91B21A30}"/>
    <hyperlink ref="E18" location="'Regulatory context'!A1" display="Regulatory context" xr:uid="{95FD381D-8BF5-4870-8A9E-A1F02A44E0B6}"/>
    <hyperlink ref="V17" r:id="rId5" xr:uid="{225DF310-50AD-4C91-8229-7C9F99315CF7}"/>
    <hyperlink ref="V22" r:id="rId6" location=":~:text=Different%20sources%20highlight%20different%20turnover,figure%20around%2015%2D25%20percent." xr:uid="{DEC952B1-999B-4681-8170-9689DE611798}"/>
  </hyperlinks>
  <pageMargins left="0.23622047244094491" right="0.23622047244094491" top="1.1811023622047245" bottom="0.19685039370078741" header="0.31496062992125984" footer="0.31496062992125984"/>
  <pageSetup paperSize="9" scale="42" fitToHeight="3" orientation="landscape" r:id="rId7"/>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8"/>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D5526-AF91-4536-ACC9-306B1CF094B9}">
  <sheetPr codeName="Sheet85">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879</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Construction</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Infrastructure Advisory</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Civil Engineering</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581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Construction</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Infrastructure Advisory</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Civil Engineering</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Infra Advisory Civil engineering</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Highway engineering</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Harbor or water ports engineering</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Dam engineering</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Airport engineering</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Plant or facility infrastructure engineering</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Earthworks engineering</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City development planning service</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Sediment control engineering</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Wastewater engineering</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Stormwater engineering</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Acoustic engineering</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Infra Advisory Flood protection or control services</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Infra Advisory Road bridge</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Infra Advisory Railway bridge</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b9OtyAZ8mVCDg/SyLYomrOUEtlW23JU0Qtx5tACIQcNe55FBcCFN+gFcNcaqUiXTLBCLoJRToNS2U8Etx8hJkA==" saltValue="FLrF2JyT6fz0eqIZgO/V4A=="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457" priority="8" operator="containsText" text="⊟">
      <formula>NOT(ISERROR(SEARCH("⊟",A12)))</formula>
    </cfRule>
    <cfRule type="containsText" dxfId="456" priority="9" operator="containsText" text="⊞">
      <formula>NOT(ISERROR(SEARCH("⊞",A12)))</formula>
    </cfRule>
  </conditionalFormatting>
  <conditionalFormatting sqref="F2 G3">
    <cfRule type="cellIs" dxfId="455" priority="3" operator="equal">
      <formula>"Minor"</formula>
    </cfRule>
    <cfRule type="cellIs" dxfId="454" priority="4" operator="equal">
      <formula>"Low"</formula>
    </cfRule>
    <cfRule type="cellIs" dxfId="453" priority="5" operator="equal">
      <formula>"Moderate"</formula>
    </cfRule>
    <cfRule type="cellIs" dxfId="452" priority="6" operator="greaterThanOrEqual">
      <formula>"High"</formula>
    </cfRule>
  </conditionalFormatting>
  <conditionalFormatting sqref="F15">
    <cfRule type="expression" dxfId="451" priority="1">
      <formula>#REF!&lt;&gt;""</formula>
    </cfRule>
  </conditionalFormatting>
  <conditionalFormatting sqref="F16:F18">
    <cfRule type="expression" dxfId="450" priority="7">
      <formula>#REF!&lt;&gt;""</formula>
    </cfRule>
  </conditionalFormatting>
  <conditionalFormatting sqref="L17:M52">
    <cfRule type="cellIs" dxfId="449"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E6ECBE42-58D4-4461-8B50-53C2E2001AF3}">
      <formula1>OR(D16=0,D16=1)</formula1>
    </dataValidation>
    <dataValidation type="custom" allowBlank="1" showInputMessage="1" showErrorMessage="1" errorTitle="Enter 0 or 3" error="Enter 0 or 3" promptTitle="Enter 0 or 3" prompt="0 = no risk identified_x000a_3 = risk identified on the HRPL list" sqref="D19" xr:uid="{D317BBF1-BD6B-494D-ADE3-7CBD0BFCE410}">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E406798A-C145-4074-AD80-BA057FC1716C}">
      <formula1>OR(F15=0,F15=3)</formula1>
    </dataValidation>
  </dataValidations>
  <hyperlinks>
    <hyperlink ref="K15" r:id="rId1" display="HRPL: Data as of Sepetmeber 28, 2022 (Link)" xr:uid="{2C9AA7A5-5147-4422-B77A-8F8BDD115BF5}"/>
    <hyperlink ref="K15:M15" r:id="rId2" display="US Dept of Labour TVPRA List 2022 (Link)" xr:uid="{5FE3367E-0ED3-4663-A809-A4DAD44561FD}"/>
    <hyperlink ref="O15" r:id="rId3" xr:uid="{D582CB67-1B50-44A8-BAC5-25BEE5363655}"/>
    <hyperlink ref="N15" r:id="rId4" xr:uid="{C8C68EAD-F1BD-414B-97FD-BE8FE7F981CA}"/>
    <hyperlink ref="E17" location="'Supply Chain Model'!A1" display="Supply Chain Model" xr:uid="{3523DABA-6C7A-4546-8A74-620236A407EE}"/>
    <hyperlink ref="E15" location="'Authoritative Determinations'!A1" display="Product (Authoritative Determinations)" xr:uid="{47ECCD0F-065B-4463-9E41-23BE8BC9A46A}"/>
    <hyperlink ref="E16" location="'Vulnerable populations'!A1" display="Vulnerable population" xr:uid="{DDB855D4-6C97-4014-BBB7-1E9C60E65ACB}"/>
    <hyperlink ref="E18" location="'Regulatory context'!A1" display="Regulatory context" xr:uid="{6033CF24-9ED3-468C-846E-CD92C8D5664B}"/>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3194B-9841-4B3B-982C-064C492F5DE5}">
  <sheetPr codeName="Sheet86">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880</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Construction</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Infrastructure Advisory</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Traffic, Transport Planning and Engineering Design</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581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Construction</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Infrastructure Advisory</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Traffic, Transport Planning and Engineering Design</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Transportation engineering</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Traffic engineering</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Transport planning</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Transport finance or economics</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Transport facilitation</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M0OweoL5E6wX8wa396wlHvg+6mt9JFvR6YpyCktTxS0ZUIPGuubKm1ApJs23K+sf3VKZ8ufMv/oncDJY7zsubQ==" saltValue="oC146i4ZZb7PH0pUquuTy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448" priority="8" operator="containsText" text="⊟">
      <formula>NOT(ISERROR(SEARCH("⊟",A12)))</formula>
    </cfRule>
    <cfRule type="containsText" dxfId="447" priority="9" operator="containsText" text="⊞">
      <formula>NOT(ISERROR(SEARCH("⊞",A12)))</formula>
    </cfRule>
  </conditionalFormatting>
  <conditionalFormatting sqref="F2 G3">
    <cfRule type="cellIs" dxfId="446" priority="3" operator="equal">
      <formula>"Minor"</formula>
    </cfRule>
    <cfRule type="cellIs" dxfId="445" priority="4" operator="equal">
      <formula>"Low"</formula>
    </cfRule>
    <cfRule type="cellIs" dxfId="444" priority="5" operator="equal">
      <formula>"Moderate"</formula>
    </cfRule>
    <cfRule type="cellIs" dxfId="443" priority="6" operator="greaterThanOrEqual">
      <formula>"High"</formula>
    </cfRule>
  </conditionalFormatting>
  <conditionalFormatting sqref="F15">
    <cfRule type="expression" dxfId="442" priority="1">
      <formula>#REF!&lt;&gt;""</formula>
    </cfRule>
  </conditionalFormatting>
  <conditionalFormatting sqref="F16:F18">
    <cfRule type="expression" dxfId="441" priority="7">
      <formula>#REF!&lt;&gt;""</formula>
    </cfRule>
  </conditionalFormatting>
  <conditionalFormatting sqref="L17:M52">
    <cfRule type="cellIs" dxfId="440"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1E007FBD-1743-497D-B44A-8E718281AE84}">
      <formula1>OR(D16=0,D16=1)</formula1>
    </dataValidation>
    <dataValidation type="custom" allowBlank="1" showInputMessage="1" showErrorMessage="1" errorTitle="Enter 0 or 3" error="Enter 0 or 3" promptTitle="Enter 0 or 3" prompt="0 = no risk identified_x000a_3 = risk identified on the HRPL list" sqref="D19" xr:uid="{EE0BECDE-2021-4790-925B-B20F07E04C1E}">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8639D612-6F22-461E-B016-F34C1D4C6B32}">
      <formula1>OR(F15=0,F15=3)</formula1>
    </dataValidation>
  </dataValidations>
  <hyperlinks>
    <hyperlink ref="K15" r:id="rId1" display="HRPL: Data as of Sepetmeber 28, 2022 (Link)" xr:uid="{ADB506CE-CB98-4453-A990-C772F35249B7}"/>
    <hyperlink ref="K15:M15" r:id="rId2" display="US Dept of Labour TVPRA List 2022 (Link)" xr:uid="{A0F9C75C-C5AA-451A-A11C-F27106E88508}"/>
    <hyperlink ref="O15" r:id="rId3" xr:uid="{ACA2ED48-141D-46DD-BD8C-575BC00B202C}"/>
    <hyperlink ref="N15" r:id="rId4" xr:uid="{A7D420D5-C23C-4B84-A537-F1F94C61DA3C}"/>
    <hyperlink ref="E17" location="'Supply Chain Model'!A1" display="Supply Chain Model" xr:uid="{94ABB693-FAE2-4C6A-96AB-D8F57D8B9BAE}"/>
    <hyperlink ref="E15" location="'Authoritative Determinations'!A1" display="Product (Authoritative Determinations)" xr:uid="{DC4F2FAF-557C-445A-968F-712D09B7746F}"/>
    <hyperlink ref="E16" location="'Vulnerable populations'!A1" display="Vulnerable population" xr:uid="{36E4ED7E-092C-4EB0-ADC9-5FD102C3F82C}"/>
    <hyperlink ref="E18" location="'Regulatory context'!A1" display="Regulatory context" xr:uid="{0ED5E073-A7AB-4E19-9B6E-E50EC30EF205}"/>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BDD03-09A5-4D57-A587-D54CB569477D}">
  <sheetPr codeName="Sheet87">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881</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Moderate</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Construction</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Infrastructure Advisory</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Rolling Stock</v>
      </c>
      <c r="C17" s="192"/>
      <c r="E17" s="36" t="s">
        <v>22</v>
      </c>
      <c r="F17" s="37">
        <v>0</v>
      </c>
      <c r="G17" s="9" t="str">
        <f>HYPERLINK("#U14", "Sources &gt;&gt;")</f>
        <v>Sources &gt;&gt;</v>
      </c>
      <c r="I17" s="35" t="s">
        <v>538</v>
      </c>
      <c r="J17" s="41" t="str">
        <f>IFERROR(VLOOKUP(I17,'ISO3166-1'!A:C,3,FALSE),"")</f>
        <v>Australia</v>
      </c>
      <c r="K17" s="34"/>
      <c r="L17" s="35"/>
      <c r="M17" s="35"/>
      <c r="N17" s="39"/>
      <c r="O17" s="96"/>
      <c r="Q17" s="176" t="s">
        <v>882</v>
      </c>
      <c r="R17" s="188" t="s">
        <v>883</v>
      </c>
      <c r="S17" s="176" t="s">
        <v>884</v>
      </c>
      <c r="U17" s="176"/>
      <c r="V17" s="188"/>
      <c r="W17" s="176"/>
      <c r="Y17" s="176" t="s">
        <v>885</v>
      </c>
      <c r="Z17" s="188" t="s">
        <v>886</v>
      </c>
      <c r="AA17" s="176" t="s">
        <v>887</v>
      </c>
    </row>
    <row r="18" spans="1:27" ht="20.149999999999999" customHeight="1" x14ac:dyDescent="0.35">
      <c r="A18" s="202" t="s">
        <v>542</v>
      </c>
      <c r="B18" s="202"/>
      <c r="C18" s="202"/>
      <c r="D18" s="48"/>
      <c r="E18" s="36" t="s">
        <v>521</v>
      </c>
      <c r="F18" s="37">
        <v>1</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t="s">
        <v>888</v>
      </c>
      <c r="B19" s="9" t="str">
        <f>IF(A19="","",HYPERLINK("#'"&amp;A19&amp;"'!A1","Link"))</f>
        <v>Link</v>
      </c>
      <c r="C19" s="32" t="s">
        <v>889</v>
      </c>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890</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885</v>
      </c>
      <c r="R22" s="188" t="s">
        <v>886</v>
      </c>
      <c r="S22" s="176" t="s">
        <v>887</v>
      </c>
      <c r="U22" s="176"/>
      <c r="V22" s="188"/>
      <c r="W22" s="176"/>
      <c r="Y22" s="176" t="s">
        <v>891</v>
      </c>
      <c r="Z22" s="188" t="s">
        <v>892</v>
      </c>
      <c r="AA22" s="176" t="s">
        <v>893</v>
      </c>
    </row>
    <row r="23" spans="1:27" ht="20.149999999999999" customHeight="1" x14ac:dyDescent="0.35">
      <c r="A23" s="70" t="s">
        <v>522</v>
      </c>
      <c r="B23" s="181" t="str">
        <f>IFERROR(VLOOKUP("A"&amp;$F$1*1&amp;"B1",'Level 4 Categories'!$A:$H,4,FALSE),"")</f>
        <v>Construction</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Infrastructure Advisory</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Rolling Stock</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Infra Advisory Railroad rolling stock manufacture services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Infra Advisory Railway or tramway maintenance or service vehicle</v>
      </c>
      <c r="C27" s="180"/>
      <c r="D27" s="44"/>
      <c r="E27" s="206"/>
      <c r="F27" s="206"/>
      <c r="G27" s="206"/>
      <c r="H27" s="57"/>
      <c r="I27" s="35"/>
      <c r="J27" s="41" t="str">
        <f>IFERROR(VLOOKUP(I27,'ISO3166-1'!A:C,3,FALSE),"")</f>
        <v/>
      </c>
      <c r="K27" s="78"/>
      <c r="L27" s="35"/>
      <c r="M27" s="79"/>
      <c r="N27" s="39"/>
      <c r="O27" s="96"/>
      <c r="Q27" s="176" t="s">
        <v>891</v>
      </c>
      <c r="R27" s="188" t="s">
        <v>892</v>
      </c>
      <c r="S27" s="176" t="s">
        <v>893</v>
      </c>
      <c r="U27" s="176"/>
      <c r="V27" s="188"/>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Infra Advisory Rail car inspection and maintenance service</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FFYPPEHiPRgLYrW1QetiymXEeq3KCvW0cchR2LxF5nxsCGc5N0kAKv/cRh33zyHLGIl0rF7WEhIaNclpk8KAxA==" saltValue="MUwznh7AVtc3m6Elt8akW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439" priority="8" operator="containsText" text="⊟">
      <formula>NOT(ISERROR(SEARCH("⊟",A12)))</formula>
    </cfRule>
    <cfRule type="containsText" dxfId="438" priority="9" operator="containsText" text="⊞">
      <formula>NOT(ISERROR(SEARCH("⊞",A12)))</formula>
    </cfRule>
  </conditionalFormatting>
  <conditionalFormatting sqref="F2 G3">
    <cfRule type="cellIs" dxfId="437" priority="3" operator="equal">
      <formula>"Minor"</formula>
    </cfRule>
    <cfRule type="cellIs" dxfId="436" priority="4" operator="equal">
      <formula>"Low"</formula>
    </cfRule>
    <cfRule type="cellIs" dxfId="435" priority="5" operator="equal">
      <formula>"Moderate"</formula>
    </cfRule>
    <cfRule type="cellIs" dxfId="434" priority="6" operator="greaterThanOrEqual">
      <formula>"High"</formula>
    </cfRule>
  </conditionalFormatting>
  <conditionalFormatting sqref="F15">
    <cfRule type="expression" dxfId="433" priority="1">
      <formula>#REF!&lt;&gt;""</formula>
    </cfRule>
  </conditionalFormatting>
  <conditionalFormatting sqref="F16:F18">
    <cfRule type="expression" dxfId="432" priority="7">
      <formula>#REF!&lt;&gt;""</formula>
    </cfRule>
  </conditionalFormatting>
  <conditionalFormatting sqref="L17:M52">
    <cfRule type="cellIs" dxfId="431"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AC05462A-2BAB-4548-B0C1-3F187B15B8F9}">
      <formula1>OR(D16=0,D16=1)</formula1>
    </dataValidation>
    <dataValidation type="custom" allowBlank="1" showInputMessage="1" showErrorMessage="1" errorTitle="Enter 0 or 3" error="Enter 0 or 3" promptTitle="Enter 0 or 3" prompt="0 = no risk identified_x000a_3 = risk identified on the HRPL list" sqref="D19" xr:uid="{69ABB6D5-6DBF-4FD5-BAB9-DDD607E0DEF1}">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028C5FB3-DF18-473E-8AE1-8D98DE1773EF}">
      <formula1>OR(F15=0,F15=3)</formula1>
    </dataValidation>
  </dataValidations>
  <hyperlinks>
    <hyperlink ref="K15" r:id="rId1" display="HRPL: Data as of Sepetmeber 28, 2022 (Link)" xr:uid="{7F5F7647-39A0-442F-ADF8-9E7D8101C256}"/>
    <hyperlink ref="K15:M15" r:id="rId2" display="US Dept of Labour TVPRA List 2022 (Link)" xr:uid="{1CDA92EB-AB17-4410-BCE5-67A8B00EB2F0}"/>
    <hyperlink ref="O15" r:id="rId3" xr:uid="{DEEBBEFB-779B-4E16-A51B-70EDB187EBF2}"/>
    <hyperlink ref="N15" r:id="rId4" xr:uid="{24CBB84E-4BC6-4372-8AFC-485BAADF9137}"/>
    <hyperlink ref="R17" r:id="rId5" xr:uid="{230DC9D3-11FF-4A0E-83D0-EC5719E4FFDC}"/>
    <hyperlink ref="R22" r:id="rId6" xr:uid="{53873F53-DCF2-46C8-9725-6326CEAFCDDC}"/>
    <hyperlink ref="Z17" r:id="rId7" xr:uid="{86A9AF23-B61E-4342-9B64-13C05BC1D9AE}"/>
    <hyperlink ref="R27" r:id="rId8" xr:uid="{683E339D-9D8F-4E42-866E-6E2C06C58D2D}"/>
    <hyperlink ref="Z22" r:id="rId9" xr:uid="{0143397F-2493-43F2-9135-922D6428090E}"/>
    <hyperlink ref="E17" location="'Supply Chain Model'!A1" display="Supply Chain Model" xr:uid="{08479656-B9E9-4952-BDBA-9B9DBFF093D6}"/>
    <hyperlink ref="E15" location="'Authoritative Determinations'!A1" display="Product (Authoritative Determinations)" xr:uid="{22F44970-BDC7-46BD-8C19-FA779DAEB4D6}"/>
    <hyperlink ref="E16" location="'Vulnerable populations'!A1" display="Vulnerable population" xr:uid="{1FDFB32D-14A5-48E4-8BBF-8C0BBAA9C84E}"/>
    <hyperlink ref="E18" location="'Regulatory context'!A1" display="Regulatory context" xr:uid="{25E05B41-E341-4C93-8C72-35D279113BF5}"/>
  </hyperlinks>
  <pageMargins left="0.23622047244094491" right="0.23622047244094491" top="1.1811023622047245" bottom="0.19685039370078741" header="0.31496062992125984" footer="0.31496062992125984"/>
  <pageSetup paperSize="9" scale="42" fitToHeight="3" orientation="landscape" r:id="rId10"/>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54191-765B-4745-B64D-9130D3A2EA14}">
  <sheetPr codeName="Sheet88">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894</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Construction</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Infrastructure Advisory</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Infrastructure - Electronic and Communication Systems Engineering</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Construction</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Infrastructure Advisory</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Infrastructure - Electronic and Communication Systems Engineering</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Overground engineering for communication equipment</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Underground engineering for communication equipment</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NjbDLchY56xHPCL6tiuJh0JxxiJwcwMkzXrbLa+sk7VSWn5uRQTfBGC+PfWQq+J1kjNi6Z2aE/kJWjh5E15JCQ==" saltValue="sNj/t0IlUBXhMTQSE+yR0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430" priority="8" operator="containsText" text="⊟">
      <formula>NOT(ISERROR(SEARCH("⊟",A12)))</formula>
    </cfRule>
    <cfRule type="containsText" dxfId="429" priority="9" operator="containsText" text="⊞">
      <formula>NOT(ISERROR(SEARCH("⊞",A12)))</formula>
    </cfRule>
  </conditionalFormatting>
  <conditionalFormatting sqref="F2 G3">
    <cfRule type="cellIs" dxfId="428" priority="3" operator="equal">
      <formula>"Minor"</formula>
    </cfRule>
    <cfRule type="cellIs" dxfId="427" priority="4" operator="equal">
      <formula>"Low"</formula>
    </cfRule>
    <cfRule type="cellIs" dxfId="426" priority="5" operator="equal">
      <formula>"Moderate"</formula>
    </cfRule>
    <cfRule type="cellIs" dxfId="425" priority="6" operator="greaterThanOrEqual">
      <formula>"High"</formula>
    </cfRule>
  </conditionalFormatting>
  <conditionalFormatting sqref="F15">
    <cfRule type="expression" dxfId="424" priority="1">
      <formula>#REF!&lt;&gt;""</formula>
    </cfRule>
  </conditionalFormatting>
  <conditionalFormatting sqref="F16:F18">
    <cfRule type="expression" dxfId="423" priority="7">
      <formula>#REF!&lt;&gt;""</formula>
    </cfRule>
  </conditionalFormatting>
  <conditionalFormatting sqref="L17:M52">
    <cfRule type="cellIs" dxfId="422"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F9ACB3F5-B892-4C80-ADAE-B50D4091349F}">
      <formula1>OR(D16=0,D16=1)</formula1>
    </dataValidation>
    <dataValidation type="custom" allowBlank="1" showInputMessage="1" showErrorMessage="1" errorTitle="Enter 0 or 3" error="Enter 0 or 3" promptTitle="Enter 0 or 3" prompt="0 = no risk identified_x000a_3 = risk identified on the HRPL list" sqref="D19" xr:uid="{F388715F-9060-4C32-839A-C9684CFEF576}">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5FF4B42E-7050-45D6-8AD7-CC482211F22C}">
      <formula1>OR(F15=0,F15=3)</formula1>
    </dataValidation>
  </dataValidations>
  <hyperlinks>
    <hyperlink ref="K15" r:id="rId1" display="HRPL: Data as of Sepetmeber 28, 2022 (Link)" xr:uid="{C9395F03-680E-453C-935A-8B6CA89D08CD}"/>
    <hyperlink ref="K15:M15" r:id="rId2" display="US Dept of Labour TVPRA List 2022 (Link)" xr:uid="{5DED87C6-63AB-4D7B-9BA1-B79DF3336C98}"/>
    <hyperlink ref="O15" r:id="rId3" xr:uid="{9EEEE325-D172-492B-BBB1-528A1A91F4CF}"/>
    <hyperlink ref="N15" r:id="rId4" xr:uid="{56AD850E-D29E-4FF3-9295-F464DE07AD9D}"/>
    <hyperlink ref="E17" location="'Supply Chain Model'!A1" display="Supply Chain Model" xr:uid="{FF9A56B6-8B41-4E15-92F2-128DCB40F726}"/>
    <hyperlink ref="E15" location="'Authoritative Determinations'!A1" display="Product (Authoritative Determinations)" xr:uid="{85518F03-DC27-44D1-8400-07CD02544383}"/>
    <hyperlink ref="E16" location="'Vulnerable populations'!A1" display="Vulnerable population" xr:uid="{E5DF36EF-7C8C-4CF5-A5B7-12EB1FBBD171}"/>
    <hyperlink ref="E18" location="'Regulatory context'!A1" display="Regulatory context" xr:uid="{631997D5-578F-4137-88FC-1408742F54B3}"/>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8E9AA-8EEC-4DBF-9B17-3D9D0AE83421}">
  <sheetPr codeName="Sheet89">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895</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Construction</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Infrastructure Advisory</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Electrical Engineering</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581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Construction</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Infrastructure Advisory</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Electrical Engineering</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Infra Advisory Electrical engineering services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R4K3YNcByqQa7Edy1nKM6XiBzzi7cLuFaIAd5Lc4DwiqNOi2ZxEjNecMHBL0X8VrVBywaAdyou814goJSI2QXA==" saltValue="sr2a/F3F/29vVJEKSQ3iL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421" priority="8" operator="containsText" text="⊟">
      <formula>NOT(ISERROR(SEARCH("⊟",A12)))</formula>
    </cfRule>
    <cfRule type="containsText" dxfId="420" priority="9" operator="containsText" text="⊞">
      <formula>NOT(ISERROR(SEARCH("⊞",A12)))</formula>
    </cfRule>
  </conditionalFormatting>
  <conditionalFormatting sqref="F2 G3">
    <cfRule type="cellIs" dxfId="419" priority="3" operator="equal">
      <formula>"Minor"</formula>
    </cfRule>
    <cfRule type="cellIs" dxfId="418" priority="4" operator="equal">
      <formula>"Low"</formula>
    </cfRule>
    <cfRule type="cellIs" dxfId="417" priority="5" operator="equal">
      <formula>"Moderate"</formula>
    </cfRule>
    <cfRule type="cellIs" dxfId="416" priority="6" operator="greaterThanOrEqual">
      <formula>"High"</formula>
    </cfRule>
  </conditionalFormatting>
  <conditionalFormatting sqref="F15">
    <cfRule type="expression" dxfId="415" priority="1">
      <formula>#REF!&lt;&gt;""</formula>
    </cfRule>
  </conditionalFormatting>
  <conditionalFormatting sqref="F16:F18">
    <cfRule type="expression" dxfId="414" priority="7">
      <formula>#REF!&lt;&gt;""</formula>
    </cfRule>
  </conditionalFormatting>
  <conditionalFormatting sqref="L17:M52">
    <cfRule type="cellIs" dxfId="413"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6EB0BD03-1AE6-4F4A-A536-02F689C7B302}">
      <formula1>OR(D16=0,D16=1)</formula1>
    </dataValidation>
    <dataValidation type="custom" allowBlank="1" showInputMessage="1" showErrorMessage="1" errorTitle="Enter 0 or 3" error="Enter 0 or 3" promptTitle="Enter 0 or 3" prompt="0 = no risk identified_x000a_3 = risk identified on the HRPL list" sqref="D19" xr:uid="{09EC520D-D2FE-4149-A7D8-D19ECACF1A5F}">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44599CB8-020F-46BF-810A-9E37DF4A8FA5}">
      <formula1>OR(F15=0,F15=3)</formula1>
    </dataValidation>
  </dataValidations>
  <hyperlinks>
    <hyperlink ref="K15" r:id="rId1" display="HRPL: Data as of Sepetmeber 28, 2022 (Link)" xr:uid="{A9D755E2-19A4-499C-B2BC-28CE1E6E3474}"/>
    <hyperlink ref="K15:M15" r:id="rId2" display="US Dept of Labour TVPRA List 2022 (Link)" xr:uid="{B37618BB-B6CC-4269-88B6-356F4FA08C3F}"/>
    <hyperlink ref="O15" r:id="rId3" xr:uid="{573F9595-DC6D-4ADC-8866-540037D2A094}"/>
    <hyperlink ref="N15" r:id="rId4" xr:uid="{0F05FC6A-3F59-4D9D-8792-10BEC1E984FE}"/>
    <hyperlink ref="E17" location="'Supply Chain Model'!A1" display="Supply Chain Model" xr:uid="{E1FC1A1B-F14A-4C9D-A181-AA1FC092E1E6}"/>
    <hyperlink ref="E15" location="'Authoritative Determinations'!A1" display="Product (Authoritative Determinations)" xr:uid="{08A5199F-52D4-4C1F-9212-EB6588114F36}"/>
    <hyperlink ref="E16" location="'Vulnerable populations'!A1" display="Vulnerable population" xr:uid="{5B851D12-7395-437E-AD1C-8FCBC6C1F5BA}"/>
    <hyperlink ref="E18" location="'Regulatory context'!A1" display="Regulatory context" xr:uid="{1BB3E38C-58AB-40B4-9D7C-8EAB3B168985}"/>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4FEE1-4106-4B60-BCD2-1EB329848995}">
  <sheetPr codeName="Sheet90">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896</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Construction</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Infrastructure Advisory</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Human Factors</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Construction</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Infrastructure Advisory</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Human Factors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Infra Advisory Ergonomics and body mechanics assessment</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Customer access</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Infra Advisory Stakeholder analysis</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Infra Advisory Human resources consulting service</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Gc3YCZX0yu1TnuX8Kqd4a+WT+rcAgAYmfLpexpKv00JofR+9urkJBw+AlfxLtToZp0+TQqenKYxoH2WkuByj2A==" saltValue="2nKSvXQAkdTHlrPNnseQR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412" priority="8" operator="containsText" text="⊟">
      <formula>NOT(ISERROR(SEARCH("⊟",A12)))</formula>
    </cfRule>
    <cfRule type="containsText" dxfId="411" priority="9" operator="containsText" text="⊞">
      <formula>NOT(ISERROR(SEARCH("⊞",A12)))</formula>
    </cfRule>
  </conditionalFormatting>
  <conditionalFormatting sqref="F2 G3">
    <cfRule type="cellIs" dxfId="410" priority="3" operator="equal">
      <formula>"Minor"</formula>
    </cfRule>
    <cfRule type="cellIs" dxfId="409" priority="4" operator="equal">
      <formula>"Low"</formula>
    </cfRule>
    <cfRule type="cellIs" dxfId="408" priority="5" operator="equal">
      <formula>"Moderate"</formula>
    </cfRule>
    <cfRule type="cellIs" dxfId="407" priority="6" operator="greaterThanOrEqual">
      <formula>"High"</formula>
    </cfRule>
  </conditionalFormatting>
  <conditionalFormatting sqref="F15">
    <cfRule type="expression" dxfId="406" priority="1">
      <formula>#REF!&lt;&gt;""</formula>
    </cfRule>
  </conditionalFormatting>
  <conditionalFormatting sqref="F16:F18">
    <cfRule type="expression" dxfId="405" priority="7">
      <formula>#REF!&lt;&gt;""</formula>
    </cfRule>
  </conditionalFormatting>
  <conditionalFormatting sqref="L17:M52">
    <cfRule type="cellIs" dxfId="404"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20E1A745-A4E8-4674-BBA0-5B0EAFC24910}">
      <formula1>OR(D16=0,D16=1)</formula1>
    </dataValidation>
    <dataValidation type="custom" allowBlank="1" showInputMessage="1" showErrorMessage="1" errorTitle="Enter 0 or 3" error="Enter 0 or 3" promptTitle="Enter 0 or 3" prompt="0 = no risk identified_x000a_3 = risk identified on the HRPL list" sqref="D19" xr:uid="{1A7831C3-23EB-47C9-B529-1128EC36F449}">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9EA2C9C5-8DC8-4FD1-90D9-A2ED480D78A2}">
      <formula1>OR(F15=0,F15=3)</formula1>
    </dataValidation>
  </dataValidations>
  <hyperlinks>
    <hyperlink ref="K15" r:id="rId1" display="HRPL: Data as of Sepetmeber 28, 2022 (Link)" xr:uid="{44261FCF-9E6F-4AF6-B140-66969777BBE4}"/>
    <hyperlink ref="K15:M15" r:id="rId2" display="US Dept of Labour TVPRA List 2022 (Link)" xr:uid="{B17C7B8B-615D-4633-B260-AA55278D9FDD}"/>
    <hyperlink ref="O15" r:id="rId3" xr:uid="{42B98E3F-019F-4446-911C-13557991CE2D}"/>
    <hyperlink ref="N15" r:id="rId4" xr:uid="{903FC7CD-A921-402D-8EF9-17CA1B5D453D}"/>
    <hyperlink ref="E17" location="'Supply Chain Model'!A1" display="Supply Chain Model" xr:uid="{B6F60E03-304C-423D-B2BA-6AC776EA7ABF}"/>
    <hyperlink ref="E15" location="'Authoritative Determinations'!A1" display="Product (Authoritative Determinations)" xr:uid="{E75A2026-A442-496F-88AE-FA9D8D593D87}"/>
    <hyperlink ref="E16" location="'Vulnerable populations'!A1" display="Vulnerable population" xr:uid="{B0E8480F-25A6-4DFC-B789-3E426A3FB975}"/>
    <hyperlink ref="E18" location="'Regulatory context'!A1" display="Regulatory context" xr:uid="{6869C404-57EF-49B3-9F96-D9B0436D897D}"/>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4078D-0CFD-4A93-AB1B-6A6A89364525}">
  <sheetPr codeName="Sheet91">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897</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Low</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Human Resources</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Contingent Labour</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Office Worker Contingent Labour</v>
      </c>
      <c r="C17" s="192"/>
      <c r="E17" s="36" t="s">
        <v>22</v>
      </c>
      <c r="F17" s="37">
        <v>1</v>
      </c>
      <c r="G17" s="9" t="str">
        <f>HYPERLINK("#U14", "Sources &gt;&gt;")</f>
        <v>Sources &gt;&gt;</v>
      </c>
      <c r="I17" s="35" t="s">
        <v>538</v>
      </c>
      <c r="J17" s="41" t="str">
        <f>IFERROR(VLOOKUP(I17,'ISO3166-1'!A:C,3,FALSE),"")</f>
        <v>Australia</v>
      </c>
      <c r="K17" s="34"/>
      <c r="L17" s="35"/>
      <c r="M17" s="35"/>
      <c r="N17" s="39"/>
      <c r="O17" s="96"/>
      <c r="Q17" s="176"/>
      <c r="R17" s="188"/>
      <c r="S17" s="176"/>
      <c r="U17" s="176" t="s">
        <v>667</v>
      </c>
      <c r="V17" s="188" t="s">
        <v>668</v>
      </c>
      <c r="W17" s="176" t="s">
        <v>898</v>
      </c>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899</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Human Resources</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Contingent Labour</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Office Worker Contingent Labour</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Temporary clerical or administrative assistance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Contingent Labour Call centre bureau services</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Contingent Labour Office administration or secretarial services</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Temporary customer service personnel</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Contingent Labour Keyboard entry services</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Temporary financial staffing needs</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Contingent Labour Business intelligence consulting services</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Contingent Labour Financial accounting service</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Contingent Labour Government auditing services</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Contingent Labour Payroll accounting services</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Contingent Labour Tax accounting service</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Contingent Labour Project administration or planning</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Contingent Labour Project management</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Contingent Labour Project monitoring and evaluation</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Contingent Labour Economic or financial evaluation of projects</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Contingent Labour Regional or location studies for projects</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Contingent Labour Government relations consultation and engagement</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Contingent Labour Professional procurement services</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Contingent Labour Corporate objectives or policy development</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Contingent Labour Time and materials contract</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Temporary human resources services</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Contingent Labour Recruitment services</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Contingent Labour Training planning and development consultancy service</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Contingent Labour Training course design and content development service</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Contingent Labour Training workshop service</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Temporary marketing staff needs</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AGP1uzMl5L7LztMX//1QV5rysCxUp9v8gFnp5spsaRZlxdGdg6yhxMK/Erc7RpccqzaN47O0p26NvY5lRF/rOw==" saltValue="VIhoQzIRH98w1V+TfL+xl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403" priority="8" operator="containsText" text="⊟">
      <formula>NOT(ISERROR(SEARCH("⊟",A12)))</formula>
    </cfRule>
    <cfRule type="containsText" dxfId="402" priority="9" operator="containsText" text="⊞">
      <formula>NOT(ISERROR(SEARCH("⊞",A12)))</formula>
    </cfRule>
  </conditionalFormatting>
  <conditionalFormatting sqref="F2 G3">
    <cfRule type="cellIs" dxfId="401" priority="3" operator="equal">
      <formula>"Minor"</formula>
    </cfRule>
    <cfRule type="cellIs" dxfId="400" priority="4" operator="equal">
      <formula>"Low"</formula>
    </cfRule>
    <cfRule type="cellIs" dxfId="399" priority="5" operator="equal">
      <formula>"Moderate"</formula>
    </cfRule>
    <cfRule type="cellIs" dxfId="398" priority="6" operator="greaterThanOrEqual">
      <formula>"High"</formula>
    </cfRule>
  </conditionalFormatting>
  <conditionalFormatting sqref="F15">
    <cfRule type="expression" dxfId="397" priority="1">
      <formula>#REF!&lt;&gt;""</formula>
    </cfRule>
  </conditionalFormatting>
  <conditionalFormatting sqref="F16:F18">
    <cfRule type="expression" dxfId="396" priority="7">
      <formula>#REF!&lt;&gt;""</formula>
    </cfRule>
  </conditionalFormatting>
  <conditionalFormatting sqref="L17:M52">
    <cfRule type="cellIs" dxfId="395"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0C538BF3-DF95-41A1-BF7A-CE601FC6D552}">
      <formula1>OR(D16=0,D16=1)</formula1>
    </dataValidation>
    <dataValidation type="custom" allowBlank="1" showInputMessage="1" showErrorMessage="1" errorTitle="Enter 0 or 3" error="Enter 0 or 3" promptTitle="Enter 0 or 3" prompt="0 = no risk identified_x000a_3 = risk identified on the HRPL list" sqref="D19" xr:uid="{5090FBDF-1BA1-46D7-ABDE-CD796D4BD6BD}">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71170025-A89F-49E3-908B-FAD9E6AC92EC}">
      <formula1>OR(F15=0,F15=3)</formula1>
    </dataValidation>
  </dataValidations>
  <hyperlinks>
    <hyperlink ref="K15" r:id="rId1" display="HRPL: Data as of Sepetmeber 28, 2022 (Link)" xr:uid="{B2737F73-9337-4F0D-867A-EF5FE573B2F9}"/>
    <hyperlink ref="K15:M15" r:id="rId2" display="US Dept of Labour TVPRA List 2022 (Link)" xr:uid="{82860BA9-01B4-4A03-B11A-D8CA2B6F462F}"/>
    <hyperlink ref="O15" r:id="rId3" xr:uid="{64D697D7-440A-40D1-B57D-E883416CC42F}"/>
    <hyperlink ref="N15" r:id="rId4" xr:uid="{45176D50-E906-46F5-A31C-D3FC60CBB21F}"/>
    <hyperlink ref="V17" r:id="rId5" xr:uid="{DF54B72C-A6E4-4270-943C-5115E6351BA5}"/>
    <hyperlink ref="E17" location="'Supply Chain Model'!A1" display="Supply Chain Model" xr:uid="{79986B18-6A77-46A1-A36A-E3808E36345B}"/>
    <hyperlink ref="E15" location="'Authoritative Determinations'!A1" display="Product (Authoritative Determinations)" xr:uid="{4E638EDA-4FE0-4F85-97BB-8A52B02C7CDB}"/>
    <hyperlink ref="E16" location="'Vulnerable populations'!A1" display="Vulnerable population" xr:uid="{AA51E5E8-AC24-4451-AE61-1AEAF3807B8E}"/>
    <hyperlink ref="E18" location="'Regulatory context'!A1" display="Regulatory context" xr:uid="{E4F62EDB-A65E-4D17-93CD-8FB6CDDEC932}"/>
  </hyperlinks>
  <pageMargins left="0.23622047244094491" right="0.23622047244094491" top="1.1811023622047245" bottom="0.19685039370078741" header="0.31496062992125984" footer="0.31496062992125984"/>
  <pageSetup paperSize="9" scale="42" fitToHeight="3" orientation="landscape" r:id="rId6"/>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7"/>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F8162-423E-4D03-98CE-FAF01CA91915}">
  <sheetPr codeName="Sheet92">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900</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Human Resources</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Contingent Labour</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Industrial and Construction Contingent Labour</v>
      </c>
      <c r="C17" s="192"/>
      <c r="E17" s="36" t="s">
        <v>22</v>
      </c>
      <c r="F17" s="37">
        <v>1</v>
      </c>
      <c r="G17" s="9" t="str">
        <f>HYPERLINK("#U14", "Sources &gt;&gt;")</f>
        <v>Sources &gt;&gt;</v>
      </c>
      <c r="I17" s="35" t="s">
        <v>538</v>
      </c>
      <c r="J17" s="41" t="str">
        <f>IFERROR(VLOOKUP(I17,'ISO3166-1'!A:C,3,FALSE),"")</f>
        <v>Australia</v>
      </c>
      <c r="K17" s="34"/>
      <c r="L17" s="35"/>
      <c r="M17" s="35"/>
      <c r="N17" s="39"/>
      <c r="O17" s="96"/>
      <c r="Q17" s="176" t="s">
        <v>657</v>
      </c>
      <c r="R17" s="188" t="s">
        <v>901</v>
      </c>
      <c r="S17" s="176" t="s">
        <v>902</v>
      </c>
      <c r="U17" s="176" t="s">
        <v>646</v>
      </c>
      <c r="V17" s="188" t="s">
        <v>647</v>
      </c>
      <c r="W17" s="176" t="s">
        <v>903</v>
      </c>
      <c r="Y17" s="176" t="s">
        <v>693</v>
      </c>
      <c r="Z17" s="188" t="s">
        <v>694</v>
      </c>
      <c r="AA17" s="176" t="s">
        <v>904</v>
      </c>
    </row>
    <row r="18" spans="1:27" ht="20.149999999999999" customHeight="1" x14ac:dyDescent="0.35">
      <c r="A18" s="202" t="s">
        <v>542</v>
      </c>
      <c r="B18" s="202"/>
      <c r="C18" s="202"/>
      <c r="D18" s="48"/>
      <c r="E18" s="36" t="s">
        <v>521</v>
      </c>
      <c r="F18" s="37">
        <v>1</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905</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643</v>
      </c>
      <c r="R22" s="188" t="s">
        <v>644</v>
      </c>
      <c r="S22" s="176" t="s">
        <v>906</v>
      </c>
      <c r="U22" s="176" t="s">
        <v>907</v>
      </c>
      <c r="V22" s="188" t="s">
        <v>651</v>
      </c>
      <c r="W22" s="176" t="s">
        <v>908</v>
      </c>
      <c r="Y22" s="176" t="s">
        <v>909</v>
      </c>
      <c r="Z22" s="188" t="s">
        <v>910</v>
      </c>
      <c r="AA22" s="176" t="s">
        <v>911</v>
      </c>
    </row>
    <row r="23" spans="1:27" ht="20.149999999999999" customHeight="1" x14ac:dyDescent="0.35">
      <c r="A23" s="70" t="s">
        <v>522</v>
      </c>
      <c r="B23" s="181" t="str">
        <f>IFERROR(VLOOKUP("A"&amp;$F$1*1&amp;"B1",'Level 4 Categories'!$A:$H,4,FALSE),"")</f>
        <v>Human Resources</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Contingent Labour</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Industrial and Construction Contingent Labour</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Temporary manual labor</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Contingent Labour Building cleaning services</v>
      </c>
      <c r="C27" s="180"/>
      <c r="D27" s="44"/>
      <c r="E27" s="206"/>
      <c r="F27" s="206"/>
      <c r="G27" s="206"/>
      <c r="H27" s="57"/>
      <c r="I27" s="35"/>
      <c r="J27" s="41" t="str">
        <f>IFERROR(VLOOKUP(I27,'ISO3166-1'!A:C,3,FALSE),"")</f>
        <v/>
      </c>
      <c r="K27" s="78"/>
      <c r="L27" s="35"/>
      <c r="M27" s="79"/>
      <c r="N27" s="39"/>
      <c r="O27" s="96"/>
      <c r="Q27" s="176" t="s">
        <v>682</v>
      </c>
      <c r="R27" s="188" t="s">
        <v>683</v>
      </c>
      <c r="S27" s="176" t="s">
        <v>684</v>
      </c>
      <c r="U27" s="176" t="s">
        <v>685</v>
      </c>
      <c r="V27" s="188" t="s">
        <v>686</v>
      </c>
      <c r="W27" s="176" t="s">
        <v>912</v>
      </c>
      <c r="Y27" s="176" t="s">
        <v>685</v>
      </c>
      <c r="Z27" s="188" t="s">
        <v>686</v>
      </c>
      <c r="AA27" s="176" t="s">
        <v>913</v>
      </c>
    </row>
    <row r="28" spans="1:27" ht="20.149999999999999" customHeight="1" x14ac:dyDescent="0.35">
      <c r="A28" s="187"/>
      <c r="B28" s="179" t="str">
        <f>IF(IFERROR(VLOOKUP("A"&amp;$F$1*1&amp;"B"&amp;ROW(A28)-25,'Level 4 Categories'!$A:$J,10,FALSE),"")=0,"Level 4 detail not available",IFERROR(VLOOKUP("A"&amp;$F$1*1&amp;"B"&amp;ROW(A28)-25,'Level 4 Categories'!$A:$J,10,FALSE),""))</f>
        <v>Contingent Labour Window or window blind cleaning services</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Contingent Labour Cleaning services for parks and outdoor public venues</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Contingent Labour Street cleaning services</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Contingent Labour Building maintenance service</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Contingent Labour Highway and road maintenance service</v>
      </c>
      <c r="C32" s="180"/>
      <c r="D32" s="44"/>
      <c r="E32" s="206"/>
      <c r="F32" s="206"/>
      <c r="G32" s="206"/>
      <c r="H32" s="57"/>
      <c r="I32" s="35"/>
      <c r="J32" s="41" t="str">
        <f>IFERROR(VLOOKUP(I32,'ISO3166-1'!A:C,3,FALSE),"")</f>
        <v/>
      </c>
      <c r="K32" s="78"/>
      <c r="L32" s="35"/>
      <c r="M32" s="79"/>
      <c r="N32" s="42"/>
      <c r="O32" s="96"/>
      <c r="Q32" s="176" t="s">
        <v>685</v>
      </c>
      <c r="R32" s="188" t="s">
        <v>686</v>
      </c>
      <c r="S32" s="176" t="s">
        <v>691</v>
      </c>
      <c r="U32" s="176" t="s">
        <v>682</v>
      </c>
      <c r="V32" s="188" t="s">
        <v>683</v>
      </c>
      <c r="W32" s="176" t="s">
        <v>692</v>
      </c>
      <c r="Y32" s="176" t="s">
        <v>785</v>
      </c>
      <c r="Z32" s="188" t="s">
        <v>786</v>
      </c>
      <c r="AA32" s="176" t="s">
        <v>914</v>
      </c>
    </row>
    <row r="33" spans="1:27" ht="20.149999999999999" customHeight="1" x14ac:dyDescent="0.35">
      <c r="A33" s="187"/>
      <c r="B33" s="179" t="str">
        <f>IF(IFERROR(VLOOKUP("A"&amp;$F$1*1&amp;"B"&amp;ROW(A33)-25,'Level 4 Categories'!$A:$J,10,FALSE),"")=0,"Level 4 detail not available",IFERROR(VLOOKUP("A"&amp;$F$1*1&amp;"B"&amp;ROW(A33)-25,'Level 4 Categories'!$A:$J,10,FALSE),""))</f>
        <v>Contingent Labour Rail car inspection and maintenance service</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Temporary warehouse staff</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Temporary construction services</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Contingent Labour Painting services</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Temporary drivers</v>
      </c>
      <c r="C37" s="180"/>
      <c r="D37" s="44"/>
      <c r="E37" s="206"/>
      <c r="F37" s="206"/>
      <c r="G37" s="206"/>
      <c r="H37" s="57"/>
      <c r="I37" s="35"/>
      <c r="J37" s="41" t="str">
        <f>IFERROR(VLOOKUP(I37,'ISO3166-1'!A:C,3,FALSE),"")</f>
        <v/>
      </c>
      <c r="K37" s="34"/>
      <c r="L37" s="35"/>
      <c r="M37" s="35"/>
      <c r="N37" s="42"/>
      <c r="O37" s="34"/>
      <c r="Q37" s="176"/>
      <c r="R37" s="176"/>
      <c r="S37" s="176"/>
      <c r="U37" s="176" t="s">
        <v>699</v>
      </c>
      <c r="V37" s="188" t="s">
        <v>700</v>
      </c>
      <c r="W37" s="176" t="s">
        <v>701</v>
      </c>
      <c r="Y37" s="176"/>
      <c r="Z37" s="188"/>
      <c r="AA37" s="176"/>
    </row>
    <row r="38" spans="1:27" ht="20.149999999999999" customHeight="1" x14ac:dyDescent="0.35">
      <c r="A38" s="187"/>
      <c r="B38" s="179" t="str">
        <f>IF(IFERROR(VLOOKUP("A"&amp;$F$1*1&amp;"B"&amp;ROW(A38)-25,'Level 4 Categories'!$A:$J,10,FALSE),"")=0,"Level 4 detail not available",IFERROR(VLOOKUP("A"&amp;$F$1*1&amp;"B"&amp;ROW(A38)-25,'Level 4 Categories'!$A:$J,10,FALSE),""))</f>
        <v>Contingent Labour Plumbing system maintenance or repair</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Contingent Labour Quantity surveying service</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Contingent Labour Land surveying</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Temporary engineering services</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Manager Temporary construction services</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Contingent Labour Building construction management</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Temporary architectural services</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sl2d2lX0l5t1lR0a3rNxT5jJkSG6q2X5UF7TXwBlIsRmP6KDk0K8PB8Fh4tT6EJ/A4/Z45QQuDWS7+F2jIylTA==" saltValue="LxpSp/l8afGcv/E3Zd/G/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394" priority="8" operator="containsText" text="⊟">
      <formula>NOT(ISERROR(SEARCH("⊟",A12)))</formula>
    </cfRule>
    <cfRule type="containsText" dxfId="393" priority="9" operator="containsText" text="⊞">
      <formula>NOT(ISERROR(SEARCH("⊞",A12)))</formula>
    </cfRule>
  </conditionalFormatting>
  <conditionalFormatting sqref="F2 G3">
    <cfRule type="cellIs" dxfId="392" priority="3" operator="equal">
      <formula>"Minor"</formula>
    </cfRule>
    <cfRule type="cellIs" dxfId="391" priority="4" operator="equal">
      <formula>"Low"</formula>
    </cfRule>
    <cfRule type="cellIs" dxfId="390" priority="5" operator="equal">
      <formula>"Moderate"</formula>
    </cfRule>
    <cfRule type="cellIs" dxfId="389" priority="6" operator="greaterThanOrEqual">
      <formula>"High"</formula>
    </cfRule>
  </conditionalFormatting>
  <conditionalFormatting sqref="F15">
    <cfRule type="expression" dxfId="388" priority="1">
      <formula>#REF!&lt;&gt;""</formula>
    </cfRule>
  </conditionalFormatting>
  <conditionalFormatting sqref="F16:F18">
    <cfRule type="expression" dxfId="387" priority="7">
      <formula>#REF!&lt;&gt;""</formula>
    </cfRule>
  </conditionalFormatting>
  <conditionalFormatting sqref="L17:M52">
    <cfRule type="cellIs" dxfId="386"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9FF7AB6F-E281-4A9E-A7F2-40EEFE460DD8}">
      <formula1>OR(D16=0,D16=1)</formula1>
    </dataValidation>
    <dataValidation type="custom" allowBlank="1" showInputMessage="1" showErrorMessage="1" errorTitle="Enter 0 or 3" error="Enter 0 or 3" promptTitle="Enter 0 or 3" prompt="0 = no risk identified_x000a_3 = risk identified on the HRPL list" sqref="D19" xr:uid="{0BC179E6-BB16-4FF6-8AE7-DE8107F5B99D}">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CD4D150E-A6E7-43BA-A2FE-CE000A172791}">
      <formula1>OR(F15=0,F15=3)</formula1>
    </dataValidation>
  </dataValidations>
  <hyperlinks>
    <hyperlink ref="K15" r:id="rId1" display="HRPL: Data as of Sepetmeber 28, 2022 (Link)" xr:uid="{C3C00AC4-92EB-46EE-A4FC-49DF4922A89A}"/>
    <hyperlink ref="K15:M15" r:id="rId2" display="US Dept of Labour TVPRA List 2022 (Link)" xr:uid="{B27F8174-6F3A-4DED-A562-151C0C2E8116}"/>
    <hyperlink ref="O15" r:id="rId3" xr:uid="{477E3267-559B-4F70-BA55-75A7AC53B6C6}"/>
    <hyperlink ref="N15" r:id="rId4" xr:uid="{0C306D38-53B4-47AE-B09B-C5C452D1A62F}"/>
    <hyperlink ref="V27" r:id="rId5" xr:uid="{1B56247C-2013-446A-94F4-03FF7048EE98}"/>
    <hyperlink ref="V32" r:id="rId6" xr:uid="{B5722869-19F7-49D1-A076-CC268833B780}"/>
    <hyperlink ref="V37" r:id="rId7" xr:uid="{F9BBEAED-5E2E-43E2-AC0F-D840B8BAE09D}"/>
    <hyperlink ref="Z22" r:id="rId8" xr:uid="{DC961601-6052-40B4-A941-9A8B85C71164}"/>
    <hyperlink ref="Z27" r:id="rId9" xr:uid="{82647908-8078-4F6E-8954-04262FB811E6}"/>
    <hyperlink ref="R32" r:id="rId10" xr:uid="{8629072A-6D1B-4E62-BF36-465DD448200C}"/>
    <hyperlink ref="R17" r:id="rId11" xr:uid="{EC7D595E-BA66-466C-A7DA-B913BC98F605}"/>
    <hyperlink ref="Z17" r:id="rId12" display="https://www.fairwork.gov.au/newsroom/media-releases/2023-media-releases/june-2023/20230605-carnarvon-cleaners-penalty-media-release_x000a_" xr:uid="{25B273E2-7DE6-486C-B5C3-71112B76CEF3}"/>
    <hyperlink ref="Z32" r:id="rId13" display="https://www.aph.gov.au/Parliamentary_Business/Committees/Senate/Job_Security/JobSecurity/Third_Interim_Report/section?id=committees%2Freportsen%2F024778%2F78260_x000a__x000a_" xr:uid="{3384D426-AB4C-4485-9D73-B7B6651A19D1}"/>
    <hyperlink ref="E17" location="'Supply Chain Model'!A1" display="Supply Chain Model" xr:uid="{18C07FDB-60F7-4F69-A3F2-A143F48DE5A4}"/>
    <hyperlink ref="E15" location="'Authoritative Determinations'!A1" display="Product (Authoritative Determinations)" xr:uid="{E06D4E59-D26A-4435-AC1F-5F96DF7C8BDC}"/>
    <hyperlink ref="E16" location="'Vulnerable populations'!A1" display="Vulnerable population" xr:uid="{56AAC92E-CA0E-43F1-9CBB-AC82EA7B73B6}"/>
    <hyperlink ref="E18" location="'Regulatory context'!A1" display="Regulatory context" xr:uid="{7FAC24BF-0F3A-4328-93EF-38B5E2B80B1B}"/>
    <hyperlink ref="R22" r:id="rId14" xr:uid="{0BC95429-827C-481E-BC9C-E171B0726C96}"/>
    <hyperlink ref="R27" r:id="rId15" xr:uid="{CC39067A-FE03-4063-A15C-272EBB910A0B}"/>
    <hyperlink ref="V17" r:id="rId16" xr:uid="{275E2302-D3B6-40B8-8211-446DCA3962A9}"/>
    <hyperlink ref="V22" r:id="rId17" xr:uid="{D5FA1850-01DA-43CC-A855-D43669517D0E}"/>
  </hyperlinks>
  <pageMargins left="0.23622047244094491" right="0.23622047244094491" top="1.1811023622047245" bottom="0.19685039370078741" header="0.31496062992125984" footer="0.31496062992125984"/>
  <pageSetup paperSize="9" scale="42" fitToHeight="3" orientation="landscape" r:id="rId18"/>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9"/>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E4037-A4F7-4AE4-BAA8-BB26B3EE0874}">
  <sheetPr codeName="Sheet93">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915</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Moderate</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Human Resources</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Contingent Labour</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Health Contingent Labour - Nurses</v>
      </c>
      <c r="C17" s="192"/>
      <c r="E17" s="36" t="s">
        <v>22</v>
      </c>
      <c r="F17" s="37">
        <v>1</v>
      </c>
      <c r="G17" s="9" t="str">
        <f>HYPERLINK("#U14", "Sources &gt;&gt;")</f>
        <v>Sources &gt;&gt;</v>
      </c>
      <c r="I17" s="35" t="s">
        <v>538</v>
      </c>
      <c r="J17" s="41" t="str">
        <f>IFERROR(VLOOKUP(I17,'ISO3166-1'!A:C,3,FALSE),"")</f>
        <v>Australia</v>
      </c>
      <c r="K17" s="34"/>
      <c r="L17" s="35"/>
      <c r="M17" s="35"/>
      <c r="N17" s="39"/>
      <c r="O17" s="96"/>
      <c r="Q17" s="176" t="s">
        <v>916</v>
      </c>
      <c r="R17" s="188" t="s">
        <v>917</v>
      </c>
      <c r="S17" s="176" t="s">
        <v>918</v>
      </c>
      <c r="U17" s="176" t="s">
        <v>667</v>
      </c>
      <c r="V17" s="188" t="s">
        <v>668</v>
      </c>
      <c r="W17" s="176" t="s">
        <v>898</v>
      </c>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93"/>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93"/>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93"/>
      <c r="AA20" s="177"/>
    </row>
    <row r="21" spans="1:27" ht="20.149999999999999" customHeight="1" x14ac:dyDescent="0.35">
      <c r="A21" s="93"/>
      <c r="B21" s="9" t="str">
        <f t="shared" si="0"/>
        <v/>
      </c>
      <c r="C21" s="94"/>
      <c r="D21" s="49"/>
      <c r="E21" s="206" t="s">
        <v>919</v>
      </c>
      <c r="F21" s="206"/>
      <c r="G21" s="206"/>
      <c r="H21" s="49"/>
      <c r="I21" s="35"/>
      <c r="J21" s="41" t="str">
        <f>IFERROR(VLOOKUP(I21,'ISO3166-1'!A:C,3,FALSE),"")</f>
        <v/>
      </c>
      <c r="K21" s="78"/>
      <c r="L21" s="35"/>
      <c r="M21" s="79"/>
      <c r="N21" s="39"/>
      <c r="O21" s="96"/>
      <c r="Q21" s="178"/>
      <c r="R21" s="194"/>
      <c r="S21" s="178"/>
      <c r="U21" s="178"/>
      <c r="V21" s="178"/>
      <c r="W21" s="178"/>
      <c r="Y21" s="178"/>
      <c r="Z21" s="194"/>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920</v>
      </c>
      <c r="R22" s="188" t="s">
        <v>921</v>
      </c>
      <c r="S22" s="176" t="s">
        <v>922</v>
      </c>
      <c r="U22" s="176" t="s">
        <v>920</v>
      </c>
      <c r="V22" s="188" t="s">
        <v>921</v>
      </c>
      <c r="W22" s="176" t="s">
        <v>922</v>
      </c>
      <c r="Y22" s="176"/>
      <c r="Z22" s="176"/>
      <c r="AA22" s="176"/>
    </row>
    <row r="23" spans="1:27" ht="20.149999999999999" customHeight="1" x14ac:dyDescent="0.35">
      <c r="A23" s="70" t="s">
        <v>522</v>
      </c>
      <c r="B23" s="181" t="str">
        <f>IFERROR(VLOOKUP("A"&amp;$F$1*1&amp;"B1",'Level 4 Categories'!$A:$H,4,FALSE),"")</f>
        <v>Human Resources</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Contingent Labour</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Health Contingent Labour - Nurses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Contingent Labour Nursing services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Contingent Labour Midwifery or child birth preparation services</v>
      </c>
      <c r="C27" s="180"/>
      <c r="D27" s="44"/>
      <c r="E27" s="206"/>
      <c r="F27" s="206"/>
      <c r="G27" s="206"/>
      <c r="H27" s="57"/>
      <c r="I27" s="35"/>
      <c r="J27" s="41" t="str">
        <f>IFERROR(VLOOKUP(I27,'ISO3166-1'!A:C,3,FALSE),"")</f>
        <v/>
      </c>
      <c r="K27" s="78"/>
      <c r="L27" s="35"/>
      <c r="M27" s="79"/>
      <c r="N27" s="39"/>
      <c r="O27" s="96"/>
      <c r="Q27" s="176" t="s">
        <v>923</v>
      </c>
      <c r="R27" s="188" t="s">
        <v>924</v>
      </c>
      <c r="S27" s="176" t="s">
        <v>925</v>
      </c>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Contingent Labour Personal care services in specialized institutions</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Contingent Labour Physicians personnel assistance services</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Contingent Labour Home health assistants</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QashlRE05YtNzC1R7RILv+NPMuWSri4J7476qdeFfXQBDeV6oSNlFd3lmVgEnF6nFX5Uf8Il1QzUbl3meEmzbg==" saltValue="3T+eXTJwLlurCxVT6g/ngA=="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385" priority="8" operator="containsText" text="⊟">
      <formula>NOT(ISERROR(SEARCH("⊟",A12)))</formula>
    </cfRule>
    <cfRule type="containsText" dxfId="384" priority="9" operator="containsText" text="⊞">
      <formula>NOT(ISERROR(SEARCH("⊞",A12)))</formula>
    </cfRule>
  </conditionalFormatting>
  <conditionalFormatting sqref="F2 G3">
    <cfRule type="cellIs" dxfId="383" priority="3" operator="equal">
      <formula>"Minor"</formula>
    </cfRule>
    <cfRule type="cellIs" dxfId="382" priority="4" operator="equal">
      <formula>"Low"</formula>
    </cfRule>
    <cfRule type="cellIs" dxfId="381" priority="5" operator="equal">
      <formula>"Moderate"</formula>
    </cfRule>
    <cfRule type="cellIs" dxfId="380" priority="6" operator="greaterThanOrEqual">
      <formula>"High"</formula>
    </cfRule>
  </conditionalFormatting>
  <conditionalFormatting sqref="F15">
    <cfRule type="expression" dxfId="379" priority="1">
      <formula>#REF!&lt;&gt;""</formula>
    </cfRule>
  </conditionalFormatting>
  <conditionalFormatting sqref="F16:F18">
    <cfRule type="expression" dxfId="378" priority="7">
      <formula>#REF!&lt;&gt;""</formula>
    </cfRule>
  </conditionalFormatting>
  <conditionalFormatting sqref="L17:M52">
    <cfRule type="cellIs" dxfId="377"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54C51DD7-8DBC-4756-A070-F925D78A983B}">
      <formula1>OR(D16=0,D16=1)</formula1>
    </dataValidation>
    <dataValidation type="custom" allowBlank="1" showInputMessage="1" showErrorMessage="1" errorTitle="Enter 0 or 3" error="Enter 0 or 3" promptTitle="Enter 0 or 3" prompt="0 = no risk identified_x000a_3 = risk identified on the HRPL list" sqref="D19" xr:uid="{E755EF2B-AEDC-4C6E-A858-652EBE25EDA5}">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70CA428A-162F-46F2-810B-A72A8ADB7483}">
      <formula1>OR(F15=0,F15=3)</formula1>
    </dataValidation>
  </dataValidations>
  <hyperlinks>
    <hyperlink ref="K15" r:id="rId1" display="HRPL: Data as of Sepetmeber 28, 2022 (Link)" xr:uid="{DE6838E6-9E4D-49C5-9067-E0086FF0446F}"/>
    <hyperlink ref="K15:M15" r:id="rId2" display="US Dept of Labour TVPRA List 2022 (Link)" xr:uid="{2D181D72-3364-4BEA-82FD-50ED58AE573F}"/>
    <hyperlink ref="O15" r:id="rId3" xr:uid="{F9F4D75B-7E88-4428-A881-66D8896ED2F4}"/>
    <hyperlink ref="N15" r:id="rId4" xr:uid="{F8CF7B95-4B1B-4CAF-86CF-D3CC647CA44A}"/>
    <hyperlink ref="R22" r:id="rId5" xr:uid="{82F42CE1-B1DD-43C4-9A59-16607EECC734}"/>
    <hyperlink ref="V22" r:id="rId6" xr:uid="{03201F39-C336-4D5C-A3EB-3B1C3315FD15}"/>
    <hyperlink ref="R27" r:id="rId7" xr:uid="{81065DE0-79B1-44B2-A4F0-B44276419475}"/>
    <hyperlink ref="E17" location="'Supply Chain Model'!A1" display="Supply Chain Model" xr:uid="{ABCCCCF6-9D6B-49AD-9D71-A99E5EC6C2DA}"/>
    <hyperlink ref="E15" location="'Authoritative Determinations'!A1" display="Product (Authoritative Determinations)" xr:uid="{4DA0C5F7-FC9B-43C6-B148-8F4B95073491}"/>
    <hyperlink ref="E16" location="'Vulnerable populations'!A1" display="Vulnerable population" xr:uid="{D7B759BC-1BC0-44D8-9480-6C352ACE2239}"/>
    <hyperlink ref="E18" location="'Regulatory context'!A1" display="Regulatory context" xr:uid="{B25A7149-F459-47C4-8E98-A4AD3D36F32B}"/>
    <hyperlink ref="R17" r:id="rId8" xr:uid="{22FD040F-2574-492B-AE5F-AACE50AEA5F9}"/>
    <hyperlink ref="V17" r:id="rId9" xr:uid="{B735B0BC-98B5-497B-B833-6C3752FC8265}"/>
  </hyperlinks>
  <pageMargins left="0.23622047244094491" right="0.23622047244094491" top="1.1811023622047245" bottom="0.19685039370078741" header="0.31496062992125984" footer="0.31496062992125984"/>
  <pageSetup paperSize="9" scale="42" fitToHeight="3" orientation="landscape" r:id="rId10"/>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C1BD6-39C7-44E1-9DF4-AFFC205937F1}">
  <sheetPr codeName="Sheet4">
    <tabColor theme="4" tint="0.79998168889431442"/>
    <pageSetUpPr fitToPage="1"/>
  </sheetPr>
  <dimension ref="A1:F7"/>
  <sheetViews>
    <sheetView showGridLines="0" zoomScaleNormal="100" workbookViewId="0">
      <selection sqref="A1:B1"/>
    </sheetView>
  </sheetViews>
  <sheetFormatPr defaultRowHeight="14.5" x14ac:dyDescent="0.35"/>
  <cols>
    <col min="1" max="1" width="47.453125" customWidth="1"/>
    <col min="2" max="2" width="98.1796875" customWidth="1"/>
  </cols>
  <sheetData>
    <row r="1" spans="1:6" ht="21.5" thickBot="1" x14ac:dyDescent="0.4">
      <c r="A1" s="115" t="s">
        <v>19</v>
      </c>
      <c r="B1" s="115"/>
      <c r="C1" s="4"/>
      <c r="D1" s="4"/>
      <c r="E1" s="4"/>
      <c r="F1" s="4"/>
    </row>
    <row r="2" spans="1:6" ht="15.5" x14ac:dyDescent="0.35">
      <c r="A2" s="150" t="s">
        <v>481</v>
      </c>
      <c r="B2" s="151"/>
    </row>
    <row r="3" spans="1:6" ht="47.15" customHeight="1" x14ac:dyDescent="0.35">
      <c r="A3" s="116" t="s">
        <v>482</v>
      </c>
      <c r="B3" s="116"/>
    </row>
    <row r="4" spans="1:6" x14ac:dyDescent="0.35">
      <c r="A4" s="149" t="s">
        <v>483</v>
      </c>
      <c r="B4" s="149"/>
    </row>
    <row r="5" spans="1:6" x14ac:dyDescent="0.35">
      <c r="A5" s="149" t="s">
        <v>21</v>
      </c>
      <c r="B5" s="149"/>
    </row>
    <row r="6" spans="1:6" x14ac:dyDescent="0.35">
      <c r="A6" s="149" t="s">
        <v>22</v>
      </c>
      <c r="B6" s="149"/>
    </row>
    <row r="7" spans="1:6" x14ac:dyDescent="0.35">
      <c r="A7" s="147" t="s">
        <v>23</v>
      </c>
      <c r="B7" s="148"/>
    </row>
  </sheetData>
  <sheetProtection algorithmName="SHA-512" hashValue="7z2y5YRnhRgO/wTjm5fbHM/Ew4uI3Gi8MKptsFrzeo8vEwC8HaV70LybR5H5MnoC8fcPOtPkpnlRnSwm7RrmxQ==" saltValue="/U/6YsOwuLIycdxkOYXLTA==" spinCount="100000" sheet="1" objects="1" scenarios="1"/>
  <mergeCells count="7">
    <mergeCell ref="A7:B7"/>
    <mergeCell ref="A6:B6"/>
    <mergeCell ref="A1:B1"/>
    <mergeCell ref="A2:B2"/>
    <mergeCell ref="A3:B3"/>
    <mergeCell ref="A5:B5"/>
    <mergeCell ref="A4:B4"/>
  </mergeCells>
  <hyperlinks>
    <hyperlink ref="A6:B6" location="'Supply Chain Model'!A1" display="Supply Chain Model" xr:uid="{5BCA1209-0798-4707-949C-1A3B06E1C8D1}"/>
  </hyperlinks>
  <pageMargins left="0.23622047244094491" right="0.23622047244094491" top="0.74803149606299213" bottom="0.74803149606299213" header="0.31496062992125984" footer="0.31496062992125984"/>
  <pageSetup paperSize="9" scale="98" orientation="landscape" r:id="rId1"/>
  <headerFooter>
    <oddFooter>&amp;L© 2024 | NSW Anti-slavery Commissioner&amp;C&amp;P of &amp;N&amp;RPrinted &amp;D &amp;T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2E47-DBEB-4E61-9E26-5B8BD79CFDE4}">
  <sheetPr codeName="Sheet94">
    <tabColor theme="9" tint="0.59999389629810485"/>
  </sheetPr>
  <dimension ref="A1:AT54"/>
  <sheetViews>
    <sheetView zoomScale="70" zoomScaleNormal="70" zoomScaleSheetLayoutView="50" workbookViewId="0">
      <pane xSplit="8" ySplit="14" topLeftCell="L15" activePane="bottomRight" state="frozen"/>
      <selection sqref="A1:C2"/>
      <selection pane="topRight" sqref="A1:C2"/>
      <selection pane="bottomLeft" sqref="A1:C2"/>
      <selection pane="bottomRight" activeCell="S47" sqref="S47:S51"/>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926</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Human Resources</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Talent Acquisition Services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Employment Visa, Immigration Cost</v>
      </c>
      <c r="C17" s="192"/>
      <c r="E17" s="36" t="s">
        <v>22</v>
      </c>
      <c r="F17" s="37">
        <v>1</v>
      </c>
      <c r="G17" s="9" t="str">
        <f>HYPERLINK("#U14", "Sources &gt;&gt;")</f>
        <v>Sources &gt;&gt;</v>
      </c>
      <c r="I17" s="35" t="s">
        <v>538</v>
      </c>
      <c r="J17" s="41" t="str">
        <f>IFERROR(VLOOKUP(I17,'ISO3166-1'!A:C,3,FALSE),"")</f>
        <v>Australia</v>
      </c>
      <c r="K17" s="34"/>
      <c r="L17" s="35"/>
      <c r="M17" s="35"/>
      <c r="N17" s="39"/>
      <c r="O17" s="96"/>
      <c r="Q17" s="176" t="s">
        <v>6276</v>
      </c>
      <c r="R17" s="188" t="s">
        <v>929</v>
      </c>
      <c r="S17" s="176" t="s">
        <v>6280</v>
      </c>
      <c r="U17" s="176" t="s">
        <v>765</v>
      </c>
      <c r="V17" s="188" t="s">
        <v>766</v>
      </c>
      <c r="W17" s="176" t="s">
        <v>927</v>
      </c>
      <c r="Y17" s="176" t="s">
        <v>928</v>
      </c>
      <c r="Z17" s="188" t="s">
        <v>929</v>
      </c>
      <c r="AA17" s="176" t="s">
        <v>930</v>
      </c>
    </row>
    <row r="18" spans="1:27" ht="20.149999999999999" customHeight="1" x14ac:dyDescent="0.35">
      <c r="A18" s="202" t="s">
        <v>542</v>
      </c>
      <c r="B18" s="202"/>
      <c r="C18" s="202"/>
      <c r="D18" s="48"/>
      <c r="E18" s="36" t="s">
        <v>521</v>
      </c>
      <c r="F18" s="37">
        <v>1</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6281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6277</v>
      </c>
      <c r="R22" s="188" t="s">
        <v>672</v>
      </c>
      <c r="S22" s="176" t="s">
        <v>6279</v>
      </c>
      <c r="U22" s="176" t="s">
        <v>765</v>
      </c>
      <c r="V22" s="188" t="s">
        <v>766</v>
      </c>
      <c r="W22" s="176" t="s">
        <v>931</v>
      </c>
      <c r="Y22" s="176" t="s">
        <v>671</v>
      </c>
      <c r="Z22" s="188" t="s">
        <v>672</v>
      </c>
      <c r="AA22" s="176" t="s">
        <v>932</v>
      </c>
    </row>
    <row r="23" spans="1:27" ht="20.149999999999999" customHeight="1" x14ac:dyDescent="0.35">
      <c r="A23" s="70" t="s">
        <v>522</v>
      </c>
      <c r="B23" s="181" t="str">
        <f>IFERROR(VLOOKUP("A"&amp;$F$1*1&amp;"B1",'Level 4 Categories'!$A:$H,4,FALSE),"")</f>
        <v>Human Resources</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Talent Acquisition Services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Employment Visa, Immigration Cost</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Recruitment Visa or auxiliary document services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Immigration analysis or services</v>
      </c>
      <c r="C27" s="180"/>
      <c r="D27" s="44"/>
      <c r="E27" s="206"/>
      <c r="F27" s="206"/>
      <c r="G27" s="206"/>
      <c r="H27" s="57"/>
      <c r="I27" s="35"/>
      <c r="J27" s="41" t="str">
        <f>IFERROR(VLOOKUP(I27,'ISO3166-1'!A:C,3,FALSE),"")</f>
        <v/>
      </c>
      <c r="K27" s="78"/>
      <c r="L27" s="35"/>
      <c r="M27" s="79"/>
      <c r="N27" s="39"/>
      <c r="O27" s="96"/>
      <c r="Q27" s="176"/>
      <c r="R27" s="188"/>
      <c r="S27" s="176"/>
      <c r="U27" s="176" t="s">
        <v>671</v>
      </c>
      <c r="V27" s="188" t="s">
        <v>672</v>
      </c>
      <c r="W27" s="176" t="s">
        <v>933</v>
      </c>
      <c r="Y27" s="176" t="s">
        <v>934</v>
      </c>
      <c r="Z27" s="188" t="s">
        <v>935</v>
      </c>
      <c r="AA27" s="176" t="s">
        <v>936</v>
      </c>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t="s">
        <v>765</v>
      </c>
      <c r="Z32" s="188" t="s">
        <v>766</v>
      </c>
      <c r="AA32" s="176" t="s">
        <v>937</v>
      </c>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YOCInf7+Jpnuv34rwZS6iH1udTLSFosNcW7lE1d+7eNQ2Nezh8XbS8FyhbF9Uk1ngVCp1St4n4t4pVVNhvdccg==" saltValue="6vIQ2WcEOOk5lffRrCBZtA=="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376" priority="8" operator="containsText" text="⊟">
      <formula>NOT(ISERROR(SEARCH("⊟",A12)))</formula>
    </cfRule>
    <cfRule type="containsText" dxfId="375" priority="9" operator="containsText" text="⊞">
      <formula>NOT(ISERROR(SEARCH("⊞",A12)))</formula>
    </cfRule>
  </conditionalFormatting>
  <conditionalFormatting sqref="F2 G3">
    <cfRule type="cellIs" dxfId="374" priority="3" operator="equal">
      <formula>"Minor"</formula>
    </cfRule>
    <cfRule type="cellIs" dxfId="373" priority="4" operator="equal">
      <formula>"Low"</formula>
    </cfRule>
    <cfRule type="cellIs" dxfId="372" priority="5" operator="equal">
      <formula>"Moderate"</formula>
    </cfRule>
    <cfRule type="cellIs" dxfId="371" priority="6" operator="greaterThanOrEqual">
      <formula>"High"</formula>
    </cfRule>
  </conditionalFormatting>
  <conditionalFormatting sqref="F15">
    <cfRule type="expression" dxfId="370" priority="1">
      <formula>#REF!&lt;&gt;""</formula>
    </cfRule>
  </conditionalFormatting>
  <conditionalFormatting sqref="F16:F18">
    <cfRule type="expression" dxfId="369" priority="7">
      <formula>#REF!&lt;&gt;""</formula>
    </cfRule>
  </conditionalFormatting>
  <conditionalFormatting sqref="L17:M52">
    <cfRule type="cellIs" dxfId="368"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5CEEC753-3833-4F9F-A130-09A19E9AC2A4}">
      <formula1>OR(D16=0,D16=1)</formula1>
    </dataValidation>
    <dataValidation type="custom" allowBlank="1" showInputMessage="1" showErrorMessage="1" errorTitle="Enter 0 or 3" error="Enter 0 or 3" promptTitle="Enter 0 or 3" prompt="0 = no risk identified_x000a_3 = risk identified on the HRPL list" sqref="D19" xr:uid="{74213DD0-9489-405D-8A3E-96EB87C26FD5}">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55CADDC1-410F-4038-941C-3E6E8C52BC18}">
      <formula1>OR(F15=0,F15=3)</formula1>
    </dataValidation>
  </dataValidations>
  <hyperlinks>
    <hyperlink ref="K15" r:id="rId1" display="HRPL: Data as of Sepetmeber 28, 2022 (Link)" xr:uid="{EE869992-53F9-448F-A0FA-B80A6D20FD43}"/>
    <hyperlink ref="K15:M15" r:id="rId2" display="US Dept of Labour TVPRA List 2022 (Link)" xr:uid="{3CFF2341-A6C6-47B9-8641-ABF9BA3EE30D}"/>
    <hyperlink ref="O15" r:id="rId3" xr:uid="{AEFFC712-F6A4-4FFA-AB16-7056D3B8D995}"/>
    <hyperlink ref="N15" r:id="rId4" xr:uid="{D739CA5F-30C4-4047-84E0-E1620197CDDA}"/>
    <hyperlink ref="V27" r:id="rId5" xr:uid="{5F5A9DA1-AF97-422A-B972-3100BC9CCE31}"/>
    <hyperlink ref="Z22" r:id="rId6" xr:uid="{9012C100-457B-4644-A39B-F242ACB842D3}"/>
    <hyperlink ref="Z27" r:id="rId7" xr:uid="{8A3540F5-E06F-4B3B-907C-F9E04A725776}"/>
    <hyperlink ref="Z32" r:id="rId8" xr:uid="{234D0816-00C6-4FC9-BE72-8AB7D5D80EC1}"/>
    <hyperlink ref="E17" location="'Supply Chain Model'!A1" display="Supply Chain Model" xr:uid="{2B4B0495-49FB-4121-B0B1-6DA63B2F8637}"/>
    <hyperlink ref="E15" location="'Authoritative Determinations'!A1" display="Product (Authoritative Determinations)" xr:uid="{BF0EA836-DCE9-4551-B09C-654EF5FD2821}"/>
    <hyperlink ref="E16" location="'Vulnerable populations'!A1" display="Vulnerable population" xr:uid="{4FC1078D-C22C-450B-9C72-6C6C9D651A5A}"/>
    <hyperlink ref="E18" location="'Regulatory context'!A1" display="Regulatory context" xr:uid="{5BFF2564-B245-4D86-A26A-E34A414816DA}"/>
    <hyperlink ref="V17" r:id="rId9" xr:uid="{1D367952-01EE-4A45-9F6A-6C830EA0B45A}"/>
    <hyperlink ref="V22" r:id="rId10" xr:uid="{C5297E94-0F75-453C-8DC1-9B0E3CCBFEC7}"/>
    <hyperlink ref="Z17" r:id="rId11" xr:uid="{B8A1F0E9-E912-4035-AB55-DFFFDC1C70D5}"/>
    <hyperlink ref="R17" r:id="rId12" xr:uid="{3438D702-12F7-4959-8DE3-8FD76F27B10A}"/>
    <hyperlink ref="R22" r:id="rId13" xr:uid="{4AD9240B-F77B-421E-9B25-4872C26579DF}"/>
  </hyperlinks>
  <pageMargins left="0.23622047244094491" right="0.23622047244094491" top="1.1811023622047245" bottom="0.19685039370078741" header="0.31496062992125984" footer="0.31496062992125984"/>
  <pageSetup paperSize="9" scale="42" fitToHeight="3" orientation="landscape" r:id="rId14"/>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863A7-F9EC-4C32-B3AD-2FCF6CF1CF45}">
  <sheetPr codeName="Sheet95">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938</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Agency Specific Expense</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Aviation</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Aircraft</v>
      </c>
      <c r="C17" s="192"/>
      <c r="E17" s="36" t="s">
        <v>22</v>
      </c>
      <c r="F17" s="37">
        <v>0</v>
      </c>
      <c r="G17" s="9" t="str">
        <f>HYPERLINK("#U14", "Sources &gt;&gt;")</f>
        <v>Sources &gt;&gt;</v>
      </c>
      <c r="I17" s="35" t="s">
        <v>538</v>
      </c>
      <c r="J17" s="41" t="str">
        <f>IFERROR(VLOOKUP(I17,'ISO3166-1'!A:C,3,FALSE),"")</f>
        <v>Australia</v>
      </c>
      <c r="K17" s="78"/>
      <c r="L17" s="35"/>
      <c r="M17" s="79"/>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t="s">
        <v>564</v>
      </c>
      <c r="J18" s="41" t="str">
        <f>IFERROR(VLOOKUP(I18,'ISO3166-1'!A:C,3,FALSE),"")</f>
        <v>United States of America (the)</v>
      </c>
      <c r="K18" s="78"/>
      <c r="L18" s="35"/>
      <c r="M18" s="79"/>
      <c r="N18" s="39">
        <v>1651652042.375</v>
      </c>
      <c r="O18" s="96">
        <v>792</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721</v>
      </c>
      <c r="J19" s="41" t="str">
        <f>IFERROR(VLOOKUP(I19,'ISO3166-1'!A:C,3,FALSE),"")</f>
        <v>France</v>
      </c>
      <c r="K19" s="78"/>
      <c r="L19" s="35"/>
      <c r="M19" s="79"/>
      <c r="N19" s="39">
        <v>131788697.08400001</v>
      </c>
      <c r="O19" s="96">
        <v>792</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575</v>
      </c>
      <c r="J20" s="41" t="str">
        <f>IFERROR(VLOOKUP(I20,'ISO3166-1'!A:C,3,FALSE),"")</f>
        <v>Germany</v>
      </c>
      <c r="K20" s="78"/>
      <c r="L20" s="35"/>
      <c r="M20" s="79"/>
      <c r="N20" s="39">
        <v>62167901.851999998</v>
      </c>
      <c r="O20" s="96">
        <v>792</v>
      </c>
      <c r="Q20" s="177"/>
      <c r="R20" s="193"/>
      <c r="S20" s="177"/>
      <c r="U20" s="177"/>
      <c r="V20" s="177"/>
      <c r="W20" s="177"/>
      <c r="Y20" s="177"/>
      <c r="Z20" s="177"/>
      <c r="AA20" s="177"/>
    </row>
    <row r="21" spans="1:27" ht="20.149999999999999" customHeight="1" x14ac:dyDescent="0.35">
      <c r="A21" s="93"/>
      <c r="B21" s="9" t="str">
        <f t="shared" si="0"/>
        <v/>
      </c>
      <c r="C21" s="94"/>
      <c r="D21" s="49"/>
      <c r="E21" s="206" t="s">
        <v>681</v>
      </c>
      <c r="F21" s="206"/>
      <c r="G21" s="206"/>
      <c r="H21" s="49"/>
      <c r="I21" s="35" t="s">
        <v>636</v>
      </c>
      <c r="J21" s="41" t="str">
        <f>IFERROR(VLOOKUP(I21,'ISO3166-1'!A:C,3,FALSE),"")</f>
        <v>Canada</v>
      </c>
      <c r="K21" s="78"/>
      <c r="L21" s="35"/>
      <c r="M21" s="79"/>
      <c r="N21" s="39">
        <v>60986407.634999998</v>
      </c>
      <c r="O21" s="96">
        <v>792</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628</v>
      </c>
      <c r="J22" s="41" t="str">
        <f>IFERROR(VLOOKUP(I22,'ISO3166-1'!A:C,3,FALSE),"")</f>
        <v>Italy</v>
      </c>
      <c r="K22" s="78"/>
      <c r="L22" s="35"/>
      <c r="M22" s="79"/>
      <c r="N22" s="39">
        <v>59669202.605999999</v>
      </c>
      <c r="O22" s="96">
        <v>792</v>
      </c>
      <c r="Q22" s="176"/>
      <c r="R22" s="188"/>
      <c r="S22" s="176"/>
      <c r="U22" s="176"/>
      <c r="V22" s="188"/>
      <c r="W22" s="176"/>
      <c r="Y22" s="176"/>
      <c r="Z22" s="176"/>
      <c r="AA22" s="176"/>
    </row>
    <row r="23" spans="1:27" ht="20.149999999999999" customHeight="1" x14ac:dyDescent="0.35">
      <c r="A23" s="70" t="s">
        <v>522</v>
      </c>
      <c r="B23" s="181" t="str">
        <f>IFERROR(VLOOKUP("A"&amp;$F$1*1&amp;"B1",'Level 4 Categories'!$A:$H,4,FALSE),"")</f>
        <v>Specialised Operational and Technical</v>
      </c>
      <c r="C23" s="182"/>
      <c r="E23" s="206"/>
      <c r="F23" s="206"/>
      <c r="G23" s="206"/>
      <c r="I23" s="35" t="s">
        <v>637</v>
      </c>
      <c r="J23" s="41" t="str">
        <f>IFERROR(VLOOKUP(I23,'ISO3166-1'!A:C,3,FALSE),"")</f>
        <v>Switzerland</v>
      </c>
      <c r="K23" s="78"/>
      <c r="L23" s="35"/>
      <c r="M23" s="79"/>
      <c r="N23" s="39">
        <v>56406938.329999998</v>
      </c>
      <c r="O23" s="96">
        <v>792</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Aviation</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Airplane Purchase</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Private or business propeller aircraft</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Cargo propeller aircraft</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Fixed wing agricultural aircraft</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Seaplanes</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V4r8TWHNNWGI+raDhGQf61JxskwrjIggQB9g9ve3GLk9eBqHy5O2FR1cXe1d/ZBXmYqn+d9dtdyo91lsYkdH6w==" saltValue="Qm9ZbLBj+0bbYbMAyz1OwA=="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367" priority="8" operator="containsText" text="⊟">
      <formula>NOT(ISERROR(SEARCH("⊟",A12)))</formula>
    </cfRule>
    <cfRule type="containsText" dxfId="366" priority="9" operator="containsText" text="⊞">
      <formula>NOT(ISERROR(SEARCH("⊞",A12)))</formula>
    </cfRule>
  </conditionalFormatting>
  <conditionalFormatting sqref="F2 G3">
    <cfRule type="cellIs" dxfId="365" priority="3" operator="equal">
      <formula>"Minor"</formula>
    </cfRule>
    <cfRule type="cellIs" dxfId="364" priority="4" operator="equal">
      <formula>"Low"</formula>
    </cfRule>
    <cfRule type="cellIs" dxfId="363" priority="5" operator="equal">
      <formula>"Moderate"</formula>
    </cfRule>
    <cfRule type="cellIs" dxfId="362" priority="6" operator="greaterThanOrEqual">
      <formula>"High"</formula>
    </cfRule>
  </conditionalFormatting>
  <conditionalFormatting sqref="F15">
    <cfRule type="expression" dxfId="361" priority="1">
      <formula>#REF!&lt;&gt;""</formula>
    </cfRule>
  </conditionalFormatting>
  <conditionalFormatting sqref="F16:F18">
    <cfRule type="expression" dxfId="360" priority="7">
      <formula>#REF!&lt;&gt;""</formula>
    </cfRule>
  </conditionalFormatting>
  <conditionalFormatting sqref="L17:M52">
    <cfRule type="cellIs" dxfId="359"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7EF826E0-D297-47B1-BBB0-6C1E014AEFA8}">
      <formula1>OR(D16=0,D16=1)</formula1>
    </dataValidation>
    <dataValidation type="custom" allowBlank="1" showInputMessage="1" showErrorMessage="1" errorTitle="Enter 0 or 3" error="Enter 0 or 3" promptTitle="Enter 0 or 3" prompt="0 = no risk identified_x000a_3 = risk identified on the HRPL list" sqref="D19" xr:uid="{5A498AE6-C53E-4287-9FBB-35D02DFD8A2D}">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C99E6588-E3E8-4BD4-B2DB-D7E4B82352D1}">
      <formula1>OR(F15=0,F15=3)</formula1>
    </dataValidation>
  </dataValidations>
  <hyperlinks>
    <hyperlink ref="K15" r:id="rId1" display="HRPL: Data as of Sepetmeber 28, 2022 (Link)" xr:uid="{62200B93-3CA2-4303-9486-E4A40A5826DD}"/>
    <hyperlink ref="K15:M15" r:id="rId2" display="US Dept of Labour TVPRA List 2022 (Link)" xr:uid="{F7202CB0-4D31-400A-B314-D8C2C6488F56}"/>
    <hyperlink ref="O15" r:id="rId3" xr:uid="{4F03FC68-E0E0-45AB-9F9C-BF42DF06EE8C}"/>
    <hyperlink ref="N15" r:id="rId4" xr:uid="{519D9B1D-5820-4BB3-8384-F1400E8B17C8}"/>
    <hyperlink ref="E17" location="'Supply Chain Model'!A1" display="Supply Chain Model" xr:uid="{4EDC74E9-EA48-4D1F-8A17-9FC2162D6326}"/>
    <hyperlink ref="E15" location="'Authoritative Determinations'!A1" display="Product (Authoritative Determinations)" xr:uid="{BECF99A2-4A71-46A1-A19D-275CFF3175F0}"/>
    <hyperlink ref="E16" location="'Vulnerable populations'!A1" display="Vulnerable population" xr:uid="{C1ED813C-D40E-4DB3-A5CD-0E94DF3FC7FF}"/>
    <hyperlink ref="E18" location="'Regulatory context'!A1" display="Regulatory context" xr:uid="{B95F664A-9981-4E06-B147-D3B852B47ADE}"/>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75677-9155-42E1-8AD2-D35D51F3095F}">
  <sheetPr codeName="Sheet96">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939</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Agency Specific Expense</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Aviation</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Aircraft Components</v>
      </c>
      <c r="C17" s="192"/>
      <c r="E17" s="36" t="s">
        <v>22</v>
      </c>
      <c r="F17" s="37">
        <v>0</v>
      </c>
      <c r="G17" s="9" t="str">
        <f>HYPERLINK("#U14", "Sources &gt;&gt;")</f>
        <v>Sources &gt;&gt;</v>
      </c>
      <c r="I17" s="35" t="s">
        <v>538</v>
      </c>
      <c r="J17" s="41" t="str">
        <f>IFERROR(VLOOKUP(I17,'ISO3166-1'!A:C,3,FALSE),"")</f>
        <v>Australia</v>
      </c>
      <c r="K17" s="78"/>
      <c r="L17" s="35"/>
      <c r="M17" s="79"/>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t="s">
        <v>564</v>
      </c>
      <c r="J18" s="41" t="str">
        <f>IFERROR(VLOOKUP(I18,'ISO3166-1'!A:C,3,FALSE),"")</f>
        <v>United States of America (the)</v>
      </c>
      <c r="K18" s="78"/>
      <c r="L18" s="35"/>
      <c r="M18" s="79"/>
      <c r="N18" s="39">
        <v>547728351.4410001</v>
      </c>
      <c r="O18" s="231" t="s">
        <v>940</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721</v>
      </c>
      <c r="J19" s="41" t="str">
        <f>IFERROR(VLOOKUP(I19,'ISO3166-1'!A:C,3,FALSE),"")</f>
        <v>France</v>
      </c>
      <c r="K19" s="78"/>
      <c r="L19" s="35"/>
      <c r="M19" s="79"/>
      <c r="N19" s="39">
        <v>92467639.591999993</v>
      </c>
      <c r="O19" s="232"/>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567</v>
      </c>
      <c r="J20" s="41" t="str">
        <f>IFERROR(VLOOKUP(I20,'ISO3166-1'!A:C,3,FALSE),"")</f>
        <v>United Kingdom of Great Britain and Northern Ireland (the)</v>
      </c>
      <c r="K20" s="78"/>
      <c r="L20" s="35"/>
      <c r="M20" s="79"/>
      <c r="N20" s="39">
        <v>72930006.664999992</v>
      </c>
      <c r="O20" s="232"/>
      <c r="Q20" s="177"/>
      <c r="R20" s="193"/>
      <c r="S20" s="177"/>
      <c r="U20" s="177"/>
      <c r="V20" s="177"/>
      <c r="W20" s="177"/>
      <c r="Y20" s="177"/>
      <c r="Z20" s="177"/>
      <c r="AA20" s="177"/>
    </row>
    <row r="21" spans="1:27" ht="20.149999999999999" customHeight="1" x14ac:dyDescent="0.35">
      <c r="A21" s="93"/>
      <c r="B21" s="9" t="str">
        <f t="shared" si="0"/>
        <v/>
      </c>
      <c r="C21" s="94"/>
      <c r="D21" s="49"/>
      <c r="E21" s="206" t="s">
        <v>681</v>
      </c>
      <c r="F21" s="206"/>
      <c r="G21" s="206"/>
      <c r="H21" s="49"/>
      <c r="I21" s="35" t="s">
        <v>628</v>
      </c>
      <c r="J21" s="41" t="str">
        <f>IFERROR(VLOOKUP(I21,'ISO3166-1'!A:C,3,FALSE),"")</f>
        <v>Italy</v>
      </c>
      <c r="K21" s="78"/>
      <c r="L21" s="35"/>
      <c r="M21" s="79"/>
      <c r="N21" s="39">
        <v>37457456.168000005</v>
      </c>
      <c r="O21" s="232"/>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636</v>
      </c>
      <c r="J22" s="41" t="str">
        <f>IFERROR(VLOOKUP(I22,'ISO3166-1'!A:C,3,FALSE),"")</f>
        <v>Canada</v>
      </c>
      <c r="K22" s="78"/>
      <c r="L22" s="35"/>
      <c r="M22" s="79"/>
      <c r="N22" s="39">
        <v>33633462.792999998</v>
      </c>
      <c r="O22" s="232"/>
      <c r="Q22" s="176"/>
      <c r="R22" s="188"/>
      <c r="S22" s="176"/>
      <c r="U22" s="176"/>
      <c r="V22" s="188"/>
      <c r="W22" s="176"/>
      <c r="Y22" s="176"/>
      <c r="Z22" s="176"/>
      <c r="AA22" s="176"/>
    </row>
    <row r="23" spans="1:27" ht="20.149999999999999" customHeight="1" x14ac:dyDescent="0.35">
      <c r="A23" s="70" t="s">
        <v>522</v>
      </c>
      <c r="B23" s="181" t="str">
        <f>IFERROR(VLOOKUP("A"&amp;$F$1*1&amp;"B1",'Level 4 Categories'!$A:$H,4,FALSE),"")</f>
        <v>Specialised Operational and Technical</v>
      </c>
      <c r="C23" s="182"/>
      <c r="E23" s="206"/>
      <c r="F23" s="206"/>
      <c r="G23" s="206"/>
      <c r="I23" s="35" t="s">
        <v>575</v>
      </c>
      <c r="J23" s="41" t="str">
        <f>IFERROR(VLOOKUP(I23,'ISO3166-1'!A:C,3,FALSE),"")</f>
        <v>Germany</v>
      </c>
      <c r="K23" s="78"/>
      <c r="L23" s="35"/>
      <c r="M23" s="79"/>
      <c r="N23" s="39">
        <v>33455214.825999998</v>
      </c>
      <c r="O23" s="232"/>
      <c r="Q23" s="177"/>
      <c r="R23" s="177"/>
      <c r="S23" s="177"/>
      <c r="U23" s="177"/>
      <c r="V23" s="177"/>
      <c r="W23" s="177"/>
      <c r="Y23" s="177"/>
      <c r="Z23" s="177"/>
      <c r="AA23" s="177"/>
    </row>
    <row r="24" spans="1:27" ht="20.149999999999999" customHeight="1" x14ac:dyDescent="0.35">
      <c r="A24" s="71" t="s">
        <v>526</v>
      </c>
      <c r="B24" s="183" t="str">
        <f>IFERROR(VLOOKUP("A"&amp;$F$1*1&amp;"B1",'Level 4 Categories'!$A:$H,5,FALSE),"")</f>
        <v>Aviation</v>
      </c>
      <c r="C24" s="184"/>
      <c r="D24" s="48"/>
      <c r="E24" s="206"/>
      <c r="F24" s="206"/>
      <c r="G24" s="206"/>
      <c r="H24" s="48"/>
      <c r="I24" s="35" t="s">
        <v>719</v>
      </c>
      <c r="J24" s="41" t="str">
        <f>IFERROR(VLOOKUP(I24,'ISO3166-1'!A:C,3,FALSE),"")</f>
        <v>Singapore</v>
      </c>
      <c r="K24" s="78"/>
      <c r="L24" s="35"/>
      <c r="M24" s="79"/>
      <c r="N24" s="39">
        <v>28604365.859999999</v>
      </c>
      <c r="O24" s="232"/>
      <c r="Q24" s="177"/>
      <c r="R24" s="177"/>
      <c r="S24" s="177"/>
      <c r="U24" s="177"/>
      <c r="V24" s="177"/>
      <c r="W24" s="177"/>
      <c r="Y24" s="177"/>
      <c r="Z24" s="177"/>
      <c r="AA24" s="177"/>
    </row>
    <row r="25" spans="1:27" ht="20.149999999999999" customHeight="1" x14ac:dyDescent="0.35">
      <c r="A25" s="72" t="s">
        <v>537</v>
      </c>
      <c r="B25" s="185" t="str">
        <f>IFERROR(VLOOKUP("A"&amp;$F$1*1&amp;"B1",'Level 4 Categories'!$A:$H,6,FALSE),"")</f>
        <v>Aircraft Parts, Consumables and Equipment</v>
      </c>
      <c r="C25" s="186"/>
      <c r="D25" s="44"/>
      <c r="E25" s="206"/>
      <c r="F25" s="206"/>
      <c r="G25" s="206"/>
      <c r="H25" s="57"/>
      <c r="I25" s="35" t="s">
        <v>563</v>
      </c>
      <c r="J25" s="41" t="str">
        <f>IFERROR(VLOOKUP(I25,'ISO3166-1'!A:C,3,FALSE),"")</f>
        <v>China</v>
      </c>
      <c r="K25" s="78"/>
      <c r="L25" s="35"/>
      <c r="M25" s="79"/>
      <c r="N25" s="39">
        <v>27028375.705000006</v>
      </c>
      <c r="O25" s="232"/>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Aircraft equipment</v>
      </c>
      <c r="C26" s="180"/>
      <c r="D26" s="44"/>
      <c r="E26" s="206"/>
      <c r="F26" s="206"/>
      <c r="G26" s="206"/>
      <c r="H26" s="57"/>
      <c r="I26" s="35" t="s">
        <v>623</v>
      </c>
      <c r="J26" s="41" t="str">
        <f>IFERROR(VLOOKUP(I26,'ISO3166-1'!A:C,3,FALSE),"")</f>
        <v>Malaysia</v>
      </c>
      <c r="K26" s="78"/>
      <c r="L26" s="35"/>
      <c r="M26" s="79"/>
      <c r="N26" s="39">
        <v>24116746.886000004</v>
      </c>
      <c r="O26" s="232"/>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Aircraft fuselage and components</v>
      </c>
      <c r="C27" s="180"/>
      <c r="D27" s="44"/>
      <c r="E27" s="206"/>
      <c r="F27" s="206"/>
      <c r="G27" s="206"/>
      <c r="H27" s="57"/>
      <c r="I27" s="35" t="s">
        <v>627</v>
      </c>
      <c r="J27" s="41" t="str">
        <f>IFERROR(VLOOKUP(I27,'ISO3166-1'!A:C,3,FALSE),"")</f>
        <v>Thailand</v>
      </c>
      <c r="K27" s="78"/>
      <c r="L27" s="35"/>
      <c r="M27" s="79"/>
      <c r="N27" s="39">
        <v>17714426.097999997</v>
      </c>
      <c r="O27" s="232"/>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Aircraft master control systems</v>
      </c>
      <c r="C28" s="180"/>
      <c r="D28" s="44"/>
      <c r="E28" s="206"/>
      <c r="F28" s="206"/>
      <c r="G28" s="206"/>
      <c r="H28" s="57"/>
      <c r="I28" s="35" t="s">
        <v>639</v>
      </c>
      <c r="J28" s="41" t="str">
        <f>IFERROR(VLOOKUP(I28,'ISO3166-1'!A:C,3,FALSE),"")</f>
        <v>Netherlands (Kingdom of the)</v>
      </c>
      <c r="K28" s="78"/>
      <c r="L28" s="35"/>
      <c r="M28" s="79"/>
      <c r="N28" s="39">
        <v>14315724.872000001</v>
      </c>
      <c r="O28" s="232"/>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Aircraft emergency systems</v>
      </c>
      <c r="C29" s="180"/>
      <c r="D29" s="44"/>
      <c r="E29" s="206"/>
      <c r="F29" s="206"/>
      <c r="G29" s="206"/>
      <c r="H29" s="57"/>
      <c r="I29" s="35" t="s">
        <v>756</v>
      </c>
      <c r="J29" s="41" t="str">
        <f>IFERROR(VLOOKUP(I29,'ISO3166-1'!A:C,3,FALSE),"")</f>
        <v>Mexico</v>
      </c>
      <c r="K29" s="78"/>
      <c r="L29" s="35"/>
      <c r="M29" s="79"/>
      <c r="N29" s="39">
        <v>12922640.784</v>
      </c>
      <c r="O29" s="233"/>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Aircraft power systems</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Aircraft landing and braking systems</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Aircraft fuel tanks and systems</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Aircraft environmental control systems and components</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Aircraft accumulators</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Z1ohHfSTsWoRP18khfYP/gea1RH2x7utmd2K2mYiOmfvozceSqskKTE8trN4kT0j2OJXu8JMUOTgsdAReK3Bkg==" saltValue="GwdI9FcYxbD4t6qQOr0ssA==" spinCount="100000" sheet="1" objects="1" scenarios="1" formatRows="0"/>
  <mergeCells count="137">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5:C11"/>
    <mergeCell ref="E5:G11"/>
    <mergeCell ref="I5:O11"/>
    <mergeCell ref="Q5:S11"/>
    <mergeCell ref="U14:W14"/>
    <mergeCell ref="O18:O29"/>
    <mergeCell ref="U5:W11"/>
    <mergeCell ref="A12:C12"/>
    <mergeCell ref="A14:C14"/>
    <mergeCell ref="E14:G14"/>
    <mergeCell ref="I14:M14"/>
    <mergeCell ref="N14:O14"/>
    <mergeCell ref="Q14:S14"/>
    <mergeCell ref="U22:U26"/>
    <mergeCell ref="V22:V26"/>
    <mergeCell ref="W22:W26"/>
    <mergeCell ref="AA22:AA26"/>
    <mergeCell ref="B23:C23"/>
    <mergeCell ref="B33:C33"/>
    <mergeCell ref="B34:C34"/>
    <mergeCell ref="B35:C35"/>
    <mergeCell ref="B16:C16"/>
    <mergeCell ref="B17:C17"/>
    <mergeCell ref="Q17:Q21"/>
    <mergeCell ref="R17:R21"/>
    <mergeCell ref="S17:S21"/>
    <mergeCell ref="U17:U21"/>
    <mergeCell ref="R22:R26"/>
    <mergeCell ref="S22:S26"/>
    <mergeCell ref="B24:C24"/>
    <mergeCell ref="B25:C25"/>
    <mergeCell ref="B26:C26"/>
    <mergeCell ref="Y22:Y26"/>
    <mergeCell ref="Q32:Q36"/>
    <mergeCell ref="R32:R36"/>
    <mergeCell ref="S27:S31"/>
    <mergeCell ref="U27:U31"/>
    <mergeCell ref="V27:V31"/>
    <mergeCell ref="W27:W31"/>
    <mergeCell ref="Y27:Y31"/>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7:AA31"/>
    <mergeCell ref="B28:C28"/>
    <mergeCell ref="B29:C29"/>
    <mergeCell ref="B30:C30"/>
    <mergeCell ref="B31:C31"/>
    <mergeCell ref="B32:C32"/>
    <mergeCell ref="Z27:Z31"/>
    <mergeCell ref="V32:V36"/>
    <mergeCell ref="W32:W36"/>
    <mergeCell ref="Y32:Y36"/>
    <mergeCell ref="Z32:Z36"/>
    <mergeCell ref="AA32:AA36"/>
    <mergeCell ref="B36:C36"/>
    <mergeCell ref="S32:S36"/>
    <mergeCell ref="B27:C27"/>
    <mergeCell ref="Q27:Q31"/>
    <mergeCell ref="R27:R31"/>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 ref="A26:A51"/>
    <mergeCell ref="U32:U36"/>
    <mergeCell ref="W42:W46"/>
    <mergeCell ref="Y42:Y46"/>
    <mergeCell ref="Z42:Z46"/>
    <mergeCell ref="AA42:AA46"/>
    <mergeCell ref="B43:C43"/>
  </mergeCells>
  <conditionalFormatting sqref="A12:C12">
    <cfRule type="containsText" dxfId="358" priority="8" operator="containsText" text="⊟">
      <formula>NOT(ISERROR(SEARCH("⊟",A12)))</formula>
    </cfRule>
    <cfRule type="containsText" dxfId="357" priority="9" operator="containsText" text="⊞">
      <formula>NOT(ISERROR(SEARCH("⊞",A12)))</formula>
    </cfRule>
  </conditionalFormatting>
  <conditionalFormatting sqref="F2 G3">
    <cfRule type="cellIs" dxfId="356" priority="3" operator="equal">
      <formula>"Minor"</formula>
    </cfRule>
    <cfRule type="cellIs" dxfId="355" priority="4" operator="equal">
      <formula>"Low"</formula>
    </cfRule>
    <cfRule type="cellIs" dxfId="354" priority="5" operator="equal">
      <formula>"Moderate"</formula>
    </cfRule>
    <cfRule type="cellIs" dxfId="353" priority="6" operator="greaterThanOrEqual">
      <formula>"High"</formula>
    </cfRule>
  </conditionalFormatting>
  <conditionalFormatting sqref="F15">
    <cfRule type="expression" dxfId="352" priority="1">
      <formula>#REF!&lt;&gt;""</formula>
    </cfRule>
  </conditionalFormatting>
  <conditionalFormatting sqref="F16:F18">
    <cfRule type="expression" dxfId="351" priority="7">
      <formula>#REF!&lt;&gt;""</formula>
    </cfRule>
  </conditionalFormatting>
  <conditionalFormatting sqref="L17:M52">
    <cfRule type="cellIs" dxfId="350"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3822DBD8-2526-4EEC-94CE-51F2BA253866}">
      <formula1>OR(D16=0,D16=1)</formula1>
    </dataValidation>
    <dataValidation type="custom" allowBlank="1" showInputMessage="1" showErrorMessage="1" errorTitle="Enter 0 or 3" error="Enter 0 or 3" promptTitle="Enter 0 or 3" prompt="0 = no risk identified_x000a_3 = risk identified on the HRPL list" sqref="D19" xr:uid="{43639775-B520-452E-9D4F-A662AA5A60E5}">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F0374921-0F3F-4E28-B9F6-739B514685EE}">
      <formula1>OR(F15=0,F15=3)</formula1>
    </dataValidation>
  </dataValidations>
  <hyperlinks>
    <hyperlink ref="K15" r:id="rId1" display="HRPL: Data as of Sepetmeber 28, 2022 (Link)" xr:uid="{F32CDD3E-5CFB-465F-9290-CB88CBC3C067}"/>
    <hyperlink ref="K15:M15" r:id="rId2" display="US Dept of Labour TVPRA List 2022 (Link)" xr:uid="{E62DDD9E-2B68-4832-9D30-0E2C99E5585C}"/>
    <hyperlink ref="O15" r:id="rId3" xr:uid="{39013CE6-ADA4-47D5-B825-8F7E1DA1C80E}"/>
    <hyperlink ref="N15" r:id="rId4" xr:uid="{E95057D9-2A9E-45EB-9FB8-1ECC12817DF4}"/>
    <hyperlink ref="E17" location="'Supply Chain Model'!A1" display="Supply Chain Model" xr:uid="{AC5DF159-5B22-4D4D-9DDA-585E94D43BAA}"/>
    <hyperlink ref="E15" location="'Authoritative Determinations'!A1" display="Product (Authoritative Determinations)" xr:uid="{85EEA421-4BE4-4960-8DD7-B92FDB8841C6}"/>
    <hyperlink ref="E16" location="'Vulnerable populations'!A1" display="Vulnerable population" xr:uid="{AA1E9D97-1D04-473F-9BDE-7E4255A271AD}"/>
    <hyperlink ref="E18" location="'Regulatory context'!A1" display="Regulatory context" xr:uid="{F0F1162E-5004-42D5-BEB5-B5BCE5B424B1}"/>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FCAED-9A00-44CD-975B-4C235E7E0796}">
  <sheetPr codeName="Sheet97">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941</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Low</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Agency Specific Expense</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Community Services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Sheltered Housing</v>
      </c>
      <c r="C17" s="192"/>
      <c r="E17" s="36" t="s">
        <v>22</v>
      </c>
      <c r="F17" s="37">
        <v>0</v>
      </c>
      <c r="G17" s="9" t="str">
        <f>HYPERLINK("#U14", "Sources &gt;&gt;")</f>
        <v>Sources &gt;&gt;</v>
      </c>
      <c r="I17" s="35" t="s">
        <v>538</v>
      </c>
      <c r="J17" s="41" t="str">
        <f>IFERROR(VLOOKUP(I17,'ISO3166-1'!A:C,3,FALSE),"")</f>
        <v>Australia</v>
      </c>
      <c r="K17" s="34"/>
      <c r="L17" s="35"/>
      <c r="M17" s="35"/>
      <c r="N17" s="39"/>
      <c r="O17" s="96"/>
      <c r="Q17" s="176" t="s">
        <v>942</v>
      </c>
      <c r="R17" s="188" t="s">
        <v>943</v>
      </c>
      <c r="S17" s="176" t="s">
        <v>944</v>
      </c>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93"/>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93"/>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93"/>
      <c r="W20" s="177"/>
      <c r="Y20" s="177"/>
      <c r="Z20" s="177"/>
      <c r="AA20" s="177"/>
    </row>
    <row r="21" spans="1:27" ht="20.149999999999999" customHeight="1" x14ac:dyDescent="0.35">
      <c r="A21" s="93"/>
      <c r="B21" s="9" t="str">
        <f t="shared" si="0"/>
        <v/>
      </c>
      <c r="C21" s="94"/>
      <c r="D21" s="49"/>
      <c r="E21" s="206" t="s">
        <v>945</v>
      </c>
      <c r="F21" s="206"/>
      <c r="G21" s="206"/>
      <c r="H21" s="49"/>
      <c r="I21" s="35"/>
      <c r="J21" s="41" t="str">
        <f>IFERROR(VLOOKUP(I21,'ISO3166-1'!A:C,3,FALSE),"")</f>
        <v/>
      </c>
      <c r="K21" s="78"/>
      <c r="L21" s="35"/>
      <c r="M21" s="79"/>
      <c r="N21" s="39"/>
      <c r="O21" s="96"/>
      <c r="Q21" s="178"/>
      <c r="R21" s="194"/>
      <c r="S21" s="178"/>
      <c r="U21" s="178"/>
      <c r="V21" s="194"/>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946</v>
      </c>
      <c r="R22" s="188" t="s">
        <v>947</v>
      </c>
      <c r="S22" s="176" t="s">
        <v>948</v>
      </c>
      <c r="U22" s="176" t="s">
        <v>949</v>
      </c>
      <c r="V22" s="188" t="s">
        <v>950</v>
      </c>
      <c r="W22" s="176" t="s">
        <v>951</v>
      </c>
      <c r="Y22" s="176"/>
      <c r="Z22" s="188"/>
      <c r="AA22" s="176"/>
    </row>
    <row r="23" spans="1:27" ht="20.149999999999999" customHeight="1" x14ac:dyDescent="0.35">
      <c r="A23" s="70" t="s">
        <v>522</v>
      </c>
      <c r="B23" s="181" t="str">
        <f>IFERROR(VLOOKUP("A"&amp;$F$1*1&amp;"B1",'Level 4 Categories'!$A:$H,4,FALSE),"")</f>
        <v>Specialised Operational and Technical</v>
      </c>
      <c r="C23" s="182"/>
      <c r="E23" s="206"/>
      <c r="F23" s="206"/>
      <c r="G23" s="206"/>
      <c r="I23" s="35"/>
      <c r="J23" s="41" t="str">
        <f>IFERROR(VLOOKUP(I23,'ISO3166-1'!A:C,3,FALSE),"")</f>
        <v/>
      </c>
      <c r="K23" s="78"/>
      <c r="L23" s="35"/>
      <c r="M23" s="79"/>
      <c r="N23" s="39"/>
      <c r="O23" s="96"/>
      <c r="Q23" s="177"/>
      <c r="R23" s="193"/>
      <c r="S23" s="177"/>
      <c r="U23" s="177"/>
      <c r="V23" s="177"/>
      <c r="W23" s="177"/>
      <c r="Y23" s="177"/>
      <c r="Z23" s="177"/>
      <c r="AA23" s="177"/>
    </row>
    <row r="24" spans="1:27" ht="20.149999999999999" customHeight="1" x14ac:dyDescent="0.35">
      <c r="A24" s="71" t="s">
        <v>526</v>
      </c>
      <c r="B24" s="183" t="str">
        <f>IFERROR(VLOOKUP("A"&amp;$F$1*1&amp;"B1",'Level 4 Categories'!$A:$H,5,FALSE),"")</f>
        <v>Community Services</v>
      </c>
      <c r="C24" s="184"/>
      <c r="D24" s="48"/>
      <c r="E24" s="206"/>
      <c r="F24" s="206"/>
      <c r="G24" s="206"/>
      <c r="H24" s="48"/>
      <c r="I24" s="35"/>
      <c r="J24" s="41" t="str">
        <f>IFERROR(VLOOKUP(I24,'ISO3166-1'!A:C,3,FALSE),"")</f>
        <v/>
      </c>
      <c r="K24" s="78"/>
      <c r="L24" s="35"/>
      <c r="M24" s="79"/>
      <c r="N24" s="39"/>
      <c r="O24" s="96"/>
      <c r="Q24" s="177"/>
      <c r="R24" s="193"/>
      <c r="S24" s="177"/>
      <c r="U24" s="177"/>
      <c r="V24" s="177"/>
      <c r="W24" s="177"/>
      <c r="Y24" s="177"/>
      <c r="Z24" s="177"/>
      <c r="AA24" s="177"/>
    </row>
    <row r="25" spans="1:27" ht="20.149999999999999" customHeight="1" x14ac:dyDescent="0.35">
      <c r="A25" s="72" t="s">
        <v>537</v>
      </c>
      <c r="B25" s="185" t="str">
        <f>IFERROR(VLOOKUP("A"&amp;$F$1*1&amp;"B1",'Level 4 Categories'!$A:$H,6,FALSE),"")</f>
        <v>Sheltered Housing</v>
      </c>
      <c r="C25" s="186"/>
      <c r="D25" s="44"/>
      <c r="E25" s="206"/>
      <c r="F25" s="206"/>
      <c r="G25" s="206"/>
      <c r="H25" s="57"/>
      <c r="I25" s="35"/>
      <c r="J25" s="41" t="str">
        <f>IFERROR(VLOOKUP(I25,'ISO3166-1'!A:C,3,FALSE),"")</f>
        <v/>
      </c>
      <c r="K25" s="78"/>
      <c r="L25" s="35"/>
      <c r="M25" s="79"/>
      <c r="N25" s="39"/>
      <c r="O25" s="96"/>
      <c r="Q25" s="177"/>
      <c r="R25" s="193"/>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Accommodation services for those in need</v>
      </c>
      <c r="C26" s="180"/>
      <c r="D26" s="44"/>
      <c r="E26" s="206"/>
      <c r="F26" s="206"/>
      <c r="G26" s="206"/>
      <c r="H26" s="57"/>
      <c r="I26" s="35"/>
      <c r="J26" s="41" t="str">
        <f>IFERROR(VLOOKUP(I26,'ISO3166-1'!A:C,3,FALSE),"")</f>
        <v/>
      </c>
      <c r="K26" s="78"/>
      <c r="L26" s="35"/>
      <c r="M26" s="79"/>
      <c r="N26" s="39"/>
      <c r="O26" s="96"/>
      <c r="Q26" s="178"/>
      <c r="R26" s="194"/>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t="s">
        <v>952</v>
      </c>
      <c r="R27" s="188" t="s">
        <v>953</v>
      </c>
      <c r="S27" s="176" t="s">
        <v>954</v>
      </c>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93"/>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93"/>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93"/>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94"/>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t="s">
        <v>955</v>
      </c>
      <c r="R32" s="188" t="s">
        <v>956</v>
      </c>
      <c r="S32" s="176" t="s">
        <v>957</v>
      </c>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t="s">
        <v>949</v>
      </c>
      <c r="R37" s="188" t="s">
        <v>950</v>
      </c>
      <c r="S37" s="176" t="s">
        <v>951</v>
      </c>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zaCept54s4sUdBrjuBLE87pLEXDPqNn+fvu3WY0aAcSzFxMvXFMR9Bsjs8rx3GfVBSuzUuXfgSHmgVXE0R28pA==" saltValue="1WpMj5wbqNq6ru3N43udJw=="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349" priority="8" operator="containsText" text="⊟">
      <formula>NOT(ISERROR(SEARCH("⊟",A12)))</formula>
    </cfRule>
    <cfRule type="containsText" dxfId="348" priority="9" operator="containsText" text="⊞">
      <formula>NOT(ISERROR(SEARCH("⊞",A12)))</formula>
    </cfRule>
  </conditionalFormatting>
  <conditionalFormatting sqref="F2 G3">
    <cfRule type="cellIs" dxfId="347" priority="3" operator="equal">
      <formula>"Minor"</formula>
    </cfRule>
    <cfRule type="cellIs" dxfId="346" priority="4" operator="equal">
      <formula>"Low"</formula>
    </cfRule>
    <cfRule type="cellIs" dxfId="345" priority="5" operator="equal">
      <formula>"Moderate"</formula>
    </cfRule>
    <cfRule type="cellIs" dxfId="344" priority="6" operator="greaterThanOrEqual">
      <formula>"High"</formula>
    </cfRule>
  </conditionalFormatting>
  <conditionalFormatting sqref="F15">
    <cfRule type="expression" dxfId="343" priority="1">
      <formula>#REF!&lt;&gt;""</formula>
    </cfRule>
  </conditionalFormatting>
  <conditionalFormatting sqref="F16:F18">
    <cfRule type="expression" dxfId="342" priority="7">
      <formula>#REF!&lt;&gt;""</formula>
    </cfRule>
  </conditionalFormatting>
  <conditionalFormatting sqref="L17:M52">
    <cfRule type="cellIs" dxfId="341"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90A2F1E0-8881-472B-96EF-7B2EE22FDAD7}">
      <formula1>OR(D16=0,D16=1)</formula1>
    </dataValidation>
    <dataValidation type="custom" allowBlank="1" showInputMessage="1" showErrorMessage="1" errorTitle="Enter 0 or 3" error="Enter 0 or 3" promptTitle="Enter 0 or 3" prompt="0 = no risk identified_x000a_3 = risk identified on the HRPL list" sqref="D19" xr:uid="{EC593DB4-7517-47AD-862C-CEBEE1DA4A93}">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1E8F8B0C-2741-4BBD-9530-CEB1B8A38B5E}">
      <formula1>OR(F15=0,F15=3)</formula1>
    </dataValidation>
  </dataValidations>
  <hyperlinks>
    <hyperlink ref="K15" r:id="rId1" display="HRPL: Data as of Sepetmeber 28, 2022 (Link)" xr:uid="{480D43EB-65EA-43BB-A546-EA591E36638A}"/>
    <hyperlink ref="K15:M15" r:id="rId2" display="US Dept of Labour TVPRA List 2022 (Link)" xr:uid="{E0C3C74E-D0E9-468B-B408-25881FC68E0B}"/>
    <hyperlink ref="O15" r:id="rId3" xr:uid="{24A94B46-85D3-4E12-A022-17CDD23BC60D}"/>
    <hyperlink ref="N15" r:id="rId4" xr:uid="{E746B33C-9EB9-4E97-AC43-EEF74CA3ED94}"/>
    <hyperlink ref="R17" r:id="rId5" xr:uid="{E1A9A27F-C03F-4A4B-A4B4-9026B3529D2F}"/>
    <hyperlink ref="R27" r:id="rId6" xr:uid="{EBC72693-864D-4134-BAB4-A133CFCE07D6}"/>
    <hyperlink ref="R22" r:id="rId7" xr:uid="{B72D22CD-B307-4BD0-BAAC-C8EEAAF9CE6D}"/>
    <hyperlink ref="V22" r:id="rId8" xr:uid="{DB57940C-15BA-4335-B612-2A98D608A2FA}"/>
    <hyperlink ref="R32" r:id="rId9" xr:uid="{BC52F052-A25A-4B0F-8F83-14E9EF32AF79}"/>
    <hyperlink ref="R37" r:id="rId10" xr:uid="{70B937BB-9CFE-4931-9DF0-E0BEDA13AD1D}"/>
    <hyperlink ref="E17" location="'Supply Chain Model'!A1" display="Supply Chain Model" xr:uid="{A2B7762C-AD8E-4078-90A7-8D14A4E521B2}"/>
    <hyperlink ref="E15" location="'Authoritative Determinations'!A1" display="Product (Authoritative Determinations)" xr:uid="{6ED1BBAF-DC0C-4EE8-B5B4-E3B4450E4B65}"/>
    <hyperlink ref="E16" location="'Vulnerable populations'!A1" display="Vulnerable population" xr:uid="{A6BA1A7B-AE3F-4D3E-B362-B84E1FCFE4C4}"/>
    <hyperlink ref="E18" location="'Regulatory context'!A1" display="Regulatory context" xr:uid="{C39A8412-8C94-474E-B2D0-81BAED7AE55F}"/>
  </hyperlinks>
  <pageMargins left="0.23622047244094491" right="0.23622047244094491" top="1.1811023622047245" bottom="0.19685039370078741" header="0.31496062992125984" footer="0.31496062992125984"/>
  <pageSetup paperSize="9" scale="42" fitToHeight="3" orientation="landscape" r:id="rId11"/>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60E4C-6E42-4D23-9819-BF1711146C8B}">
  <sheetPr codeName="Sheet98">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958</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Low</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Agency Specific Expense</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Community Services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Temporary Accommodation</v>
      </c>
      <c r="C17" s="192"/>
      <c r="E17" s="36" t="s">
        <v>22</v>
      </c>
      <c r="F17" s="37">
        <v>0</v>
      </c>
      <c r="G17" s="9" t="str">
        <f>HYPERLINK("#U14", "Sources &gt;&gt;")</f>
        <v>Sources &gt;&gt;</v>
      </c>
      <c r="I17" s="35" t="s">
        <v>538</v>
      </c>
      <c r="J17" s="41" t="str">
        <f>IFERROR(VLOOKUP(I17,'ISO3166-1'!A:C,3,FALSE),"")</f>
        <v>Australia</v>
      </c>
      <c r="K17" s="34"/>
      <c r="L17" s="35"/>
      <c r="M17" s="35"/>
      <c r="N17" s="39"/>
      <c r="O17" s="96"/>
      <c r="Q17" s="176" t="s">
        <v>955</v>
      </c>
      <c r="R17" s="188" t="s">
        <v>956</v>
      </c>
      <c r="S17" s="176" t="s">
        <v>957</v>
      </c>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77"/>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77"/>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77"/>
      <c r="S20" s="177"/>
      <c r="U20" s="177"/>
      <c r="V20" s="177"/>
      <c r="W20" s="177"/>
      <c r="Y20" s="177"/>
      <c r="Z20" s="177"/>
      <c r="AA20" s="177"/>
    </row>
    <row r="21" spans="1:27" ht="20.149999999999999" customHeight="1" x14ac:dyDescent="0.35">
      <c r="A21" s="93"/>
      <c r="B21" s="9" t="str">
        <f t="shared" si="0"/>
        <v/>
      </c>
      <c r="C21" s="94"/>
      <c r="D21" s="49"/>
      <c r="E21" s="206" t="s">
        <v>959</v>
      </c>
      <c r="F21" s="206"/>
      <c r="G21" s="206"/>
      <c r="H21" s="49"/>
      <c r="I21" s="35"/>
      <c r="J21" s="41" t="str">
        <f>IFERROR(VLOOKUP(I21,'ISO3166-1'!A:C,3,FALSE),"")</f>
        <v/>
      </c>
      <c r="K21" s="78"/>
      <c r="L21" s="35"/>
      <c r="M21" s="79"/>
      <c r="N21" s="39"/>
      <c r="O21" s="96"/>
      <c r="Q21" s="178"/>
      <c r="R21" s="178"/>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Specialised Operational and Technical</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Community Services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Emergency or Temporary Accommodation</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Temporary or Emergency housing services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Offshore temporary housing service</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PPx1JbzwYxz9eJVPvsgvdGCt1/iwqMbfAoXWj7M0hD8af+HaHo20MtEmYuJJmyClvq6gl3obvY9OqG68Zsl5eg==" saltValue="jBjf7iORUwjzDXaOQ4Q93w=="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340" priority="8" operator="containsText" text="⊟">
      <formula>NOT(ISERROR(SEARCH("⊟",A12)))</formula>
    </cfRule>
    <cfRule type="containsText" dxfId="339" priority="9" operator="containsText" text="⊞">
      <formula>NOT(ISERROR(SEARCH("⊞",A12)))</formula>
    </cfRule>
  </conditionalFormatting>
  <conditionalFormatting sqref="F2 G3">
    <cfRule type="cellIs" dxfId="338" priority="3" operator="equal">
      <formula>"Minor"</formula>
    </cfRule>
    <cfRule type="cellIs" dxfId="337" priority="4" operator="equal">
      <formula>"Low"</formula>
    </cfRule>
    <cfRule type="cellIs" dxfId="336" priority="5" operator="equal">
      <formula>"Moderate"</formula>
    </cfRule>
    <cfRule type="cellIs" dxfId="335" priority="6" operator="greaterThanOrEqual">
      <formula>"High"</formula>
    </cfRule>
  </conditionalFormatting>
  <conditionalFormatting sqref="F15">
    <cfRule type="expression" dxfId="334" priority="1">
      <formula>#REF!&lt;&gt;""</formula>
    </cfRule>
  </conditionalFormatting>
  <conditionalFormatting sqref="F16:F18">
    <cfRule type="expression" dxfId="333" priority="7">
      <formula>#REF!&lt;&gt;""</formula>
    </cfRule>
  </conditionalFormatting>
  <conditionalFormatting sqref="L17:M52">
    <cfRule type="cellIs" dxfId="332"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2C1681C1-BBA7-487F-86A8-0399CA742D97}">
      <formula1>OR(D16=0,D16=1)</formula1>
    </dataValidation>
    <dataValidation type="custom" allowBlank="1" showInputMessage="1" showErrorMessage="1" errorTitle="Enter 0 or 3" error="Enter 0 or 3" promptTitle="Enter 0 or 3" prompt="0 = no risk identified_x000a_3 = risk identified on the HRPL list" sqref="D19" xr:uid="{73FB3305-C87A-4454-A87B-A86EA66BE449}">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07576585-1AE6-45CB-91CD-19EF7F16C27F}">
      <formula1>OR(F15=0,F15=3)</formula1>
    </dataValidation>
  </dataValidations>
  <hyperlinks>
    <hyperlink ref="K15" r:id="rId1" display="HRPL: Data as of Sepetmeber 28, 2022 (Link)" xr:uid="{4C6342F4-D70A-4E07-A87E-C168A6F27F3F}"/>
    <hyperlink ref="K15:M15" r:id="rId2" display="US Dept of Labour TVPRA List 2022 (Link)" xr:uid="{B59D5724-1420-4882-B016-A78DDE53B8DF}"/>
    <hyperlink ref="O15" r:id="rId3" xr:uid="{741858E5-904A-42F1-9056-20D75BA24D1F}"/>
    <hyperlink ref="N15" r:id="rId4" xr:uid="{8F096465-44C5-4772-A9AF-03A30D1A9BBA}"/>
    <hyperlink ref="R17" r:id="rId5" xr:uid="{3E6BBF32-BB8F-472A-94DA-31A005D821CA}"/>
    <hyperlink ref="E17" location="'Supply Chain Model'!A1" display="Supply Chain Model" xr:uid="{378EAF77-9937-4DD1-B96E-8E0228BF5222}"/>
    <hyperlink ref="E15" location="'Authoritative Determinations'!A1" display="Product (Authoritative Determinations)" xr:uid="{9CB426F7-F730-4F82-8648-34BF8BCC1275}"/>
    <hyperlink ref="E16" location="'Vulnerable populations'!A1" display="Vulnerable population" xr:uid="{E821D6C7-D1B2-4D60-AA1B-C7C74034A7B9}"/>
    <hyperlink ref="E18" location="'Regulatory context'!A1" display="Regulatory context" xr:uid="{7DFD3B78-6A3D-446C-AEEB-F24EDBAA0118}"/>
  </hyperlinks>
  <pageMargins left="0.23622047244094491" right="0.23622047244094491" top="1.1811023622047245" bottom="0.19685039370078741" header="0.31496062992125984" footer="0.31496062992125984"/>
  <pageSetup paperSize="9" scale="42" fitToHeight="3" orientation="landscape" r:id="rId6"/>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7"/>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B8D64-F82C-4EBF-9526-72E7EA04A31B}">
  <sheetPr codeName="Sheet99">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960</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Low</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Agency Specific Expense</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Infrastructure Maintenance</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Bridgeworks</v>
      </c>
      <c r="C17" s="192"/>
      <c r="E17" s="36" t="s">
        <v>22</v>
      </c>
      <c r="F17" s="37">
        <v>0</v>
      </c>
      <c r="G17" s="9" t="str">
        <f>HYPERLINK("#U14", "Sources &gt;&gt;")</f>
        <v>Sources &gt;&gt;</v>
      </c>
      <c r="I17" s="35" t="s">
        <v>538</v>
      </c>
      <c r="J17" s="41" t="str">
        <f>IFERROR(VLOOKUP(I17,'ISO3166-1'!A:C,3,FALSE),"")</f>
        <v>Australia</v>
      </c>
      <c r="K17" s="34"/>
      <c r="L17" s="35"/>
      <c r="M17" s="35"/>
      <c r="N17" s="39"/>
      <c r="O17" s="96"/>
      <c r="Q17" s="176" t="s">
        <v>539</v>
      </c>
      <c r="R17" s="188" t="s">
        <v>540</v>
      </c>
      <c r="S17" s="176" t="s">
        <v>541</v>
      </c>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585</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546</v>
      </c>
      <c r="R22" s="188" t="s">
        <v>547</v>
      </c>
      <c r="S22" s="176" t="s">
        <v>548</v>
      </c>
      <c r="U22" s="176"/>
      <c r="V22" s="188"/>
      <c r="W22" s="176"/>
      <c r="Y22" s="176"/>
      <c r="Z22" s="176"/>
      <c r="AA22" s="176"/>
    </row>
    <row r="23" spans="1:27" ht="20.149999999999999" customHeight="1" x14ac:dyDescent="0.35">
      <c r="A23" s="70" t="s">
        <v>522</v>
      </c>
      <c r="B23" s="181" t="str">
        <f>IFERROR(VLOOKUP("A"&amp;$F$1*1&amp;"B1",'Level 4 Categories'!$A:$H,4,FALSE),"")</f>
        <v>Specialised Operational and Technical</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Traffic, Road and systems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Roads, Bridges, Tunnels Repairs and Maintenance</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Repairs and Maintenance Road bridge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t="s">
        <v>550</v>
      </c>
      <c r="R27" s="188" t="s">
        <v>551</v>
      </c>
      <c r="S27" s="176" t="s">
        <v>552</v>
      </c>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pG6nshLDURKkgNrkxzCQLj6UChh6WYVcvHGXhanNJpi6TBWJGtvYC/Lk5ROcCOTVNslWFkQ7qWT4ktQ0TR5r8A==" saltValue="jhxG9w+Od8elmiGqvlpUqA=="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331" priority="8" operator="containsText" text="⊟">
      <formula>NOT(ISERROR(SEARCH("⊟",A12)))</formula>
    </cfRule>
    <cfRule type="containsText" dxfId="330" priority="9" operator="containsText" text="⊞">
      <formula>NOT(ISERROR(SEARCH("⊞",A12)))</formula>
    </cfRule>
  </conditionalFormatting>
  <conditionalFormatting sqref="F2 G3">
    <cfRule type="cellIs" dxfId="329" priority="3" operator="equal">
      <formula>"Minor"</formula>
    </cfRule>
    <cfRule type="cellIs" dxfId="328" priority="4" operator="equal">
      <formula>"Low"</formula>
    </cfRule>
    <cfRule type="cellIs" dxfId="327" priority="5" operator="equal">
      <formula>"Moderate"</formula>
    </cfRule>
    <cfRule type="cellIs" dxfId="326" priority="6" operator="greaterThanOrEqual">
      <formula>"High"</formula>
    </cfRule>
  </conditionalFormatting>
  <conditionalFormatting sqref="F15">
    <cfRule type="expression" dxfId="325" priority="1">
      <formula>#REF!&lt;&gt;""</formula>
    </cfRule>
  </conditionalFormatting>
  <conditionalFormatting sqref="F16:F18">
    <cfRule type="expression" dxfId="324" priority="7">
      <formula>#REF!&lt;&gt;""</formula>
    </cfRule>
  </conditionalFormatting>
  <conditionalFormatting sqref="L17:M52">
    <cfRule type="cellIs" dxfId="323"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C85BAB88-E18A-4AF6-BEB6-2A0E787E12FD}">
      <formula1>OR(D16=0,D16=1)</formula1>
    </dataValidation>
    <dataValidation type="custom" allowBlank="1" showInputMessage="1" showErrorMessage="1" errorTitle="Enter 0 or 3" error="Enter 0 or 3" promptTitle="Enter 0 or 3" prompt="0 = no risk identified_x000a_3 = risk identified on the HRPL list" sqref="D19" xr:uid="{92D30368-5C5E-40D5-BC3A-0449F3091012}">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2639573E-F819-47AF-ADB3-CD18985952EA}">
      <formula1>OR(F15=0,F15=3)</formula1>
    </dataValidation>
  </dataValidations>
  <hyperlinks>
    <hyperlink ref="K15" r:id="rId1" display="HRPL: Data as of Sepetmeber 28, 2022 (Link)" xr:uid="{B2013D29-688E-44DE-BCD3-64E40E66A24C}"/>
    <hyperlink ref="K15:M15" r:id="rId2" display="US Dept of Labour TVPRA List 2022 (Link)" xr:uid="{2F805E55-DA99-4A75-8F99-AC8EF847ED6C}"/>
    <hyperlink ref="O15" r:id="rId3" xr:uid="{7E2259F5-D71E-4D2D-89B4-2DE69B3ABA45}"/>
    <hyperlink ref="N15" r:id="rId4" xr:uid="{3A2E3AA0-9A40-4114-9220-27484D929E18}"/>
    <hyperlink ref="E17" location="'Supply Chain Model'!A1" display="Supply Chain Model" xr:uid="{0952E666-05BB-4E76-8EED-2C760DB5E971}"/>
    <hyperlink ref="E15" location="'Authoritative Determinations'!A1" display="Product (Authoritative Determinations)" xr:uid="{5B015628-3DE9-444C-B667-6D73BFF27008}"/>
    <hyperlink ref="E16" location="'Vulnerable populations'!A1" display="Vulnerable population" xr:uid="{1E8755D3-4CB9-4F7D-A990-B979CE1FAB70}"/>
    <hyperlink ref="E18" location="'Regulatory context'!A1" display="Regulatory context" xr:uid="{AAD0CBB9-41C2-4A1E-945D-1EB909122C50}"/>
    <hyperlink ref="R17" r:id="rId5" xr:uid="{1C237DCC-6CBC-4409-A40A-E04DF88D5F6C}"/>
    <hyperlink ref="R22" r:id="rId6" xr:uid="{33D3940E-9B4F-44E4-A8D2-ECA7737D3B63}"/>
    <hyperlink ref="R27" r:id="rId7" xr:uid="{7B56A9DF-8AEF-4B9D-B31E-B912BEFB647F}"/>
  </hyperlinks>
  <pageMargins left="0.23622047244094491" right="0.23622047244094491" top="1.1811023622047245" bottom="0.19685039370078741" header="0.31496062992125984" footer="0.31496062992125984"/>
  <pageSetup paperSize="9" scale="42" fitToHeight="3" orientation="landscape" r:id="rId8"/>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9"/>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ACD12-9DF3-46EE-8274-E30EA253271F}">
  <sheetPr codeName="Sheet100">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961</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Low</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Agency Specific Expense</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Infrastructure Maintenance</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Roadworks</v>
      </c>
      <c r="C17" s="192"/>
      <c r="E17" s="36" t="s">
        <v>22</v>
      </c>
      <c r="F17" s="37">
        <v>0</v>
      </c>
      <c r="G17" s="9" t="str">
        <f>HYPERLINK("#U14", "Sources &gt;&gt;")</f>
        <v>Sources &gt;&gt;</v>
      </c>
      <c r="I17" s="35" t="s">
        <v>538</v>
      </c>
      <c r="J17" s="41" t="str">
        <f>IFERROR(VLOOKUP(I17,'ISO3166-1'!A:C,3,FALSE),"")</f>
        <v>Australia</v>
      </c>
      <c r="K17" s="34"/>
      <c r="L17" s="35"/>
      <c r="M17" s="35"/>
      <c r="N17" s="39"/>
      <c r="O17" s="96"/>
      <c r="Q17" s="176" t="s">
        <v>539</v>
      </c>
      <c r="R17" s="188" t="s">
        <v>540</v>
      </c>
      <c r="S17" s="176" t="s">
        <v>541</v>
      </c>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962</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546</v>
      </c>
      <c r="R22" s="188" t="s">
        <v>547</v>
      </c>
      <c r="S22" s="176" t="s">
        <v>548</v>
      </c>
      <c r="U22" s="176"/>
      <c r="V22" s="188"/>
      <c r="W22" s="176"/>
      <c r="Y22" s="176"/>
      <c r="Z22" s="176"/>
      <c r="AA22" s="176"/>
    </row>
    <row r="23" spans="1:27" ht="20.149999999999999" customHeight="1" x14ac:dyDescent="0.35">
      <c r="A23" s="70" t="s">
        <v>522</v>
      </c>
      <c r="B23" s="181" t="str">
        <f>IFERROR(VLOOKUP("A"&amp;$F$1*1&amp;"B1",'Level 4 Categories'!$A:$H,4,FALSE),"")</f>
        <v>Specialised Operational and Technical</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Traffic, Road and systems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Roads, Bridges, Tunnels Repairs and Maintenance</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Repairs and Maintenance Highway and road sign or guardrail construction and repair service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Repairs and Maintenance Highway and road resurfacing service</v>
      </c>
      <c r="C27" s="180"/>
      <c r="D27" s="44"/>
      <c r="E27" s="206"/>
      <c r="F27" s="206"/>
      <c r="G27" s="206"/>
      <c r="H27" s="57"/>
      <c r="I27" s="35"/>
      <c r="J27" s="41" t="str">
        <f>IFERROR(VLOOKUP(I27,'ISO3166-1'!A:C,3,FALSE),"")</f>
        <v/>
      </c>
      <c r="K27" s="78"/>
      <c r="L27" s="35"/>
      <c r="M27" s="79"/>
      <c r="N27" s="39"/>
      <c r="O27" s="96"/>
      <c r="Q27" s="176" t="s">
        <v>550</v>
      </c>
      <c r="R27" s="188" t="s">
        <v>551</v>
      </c>
      <c r="S27" s="176" t="s">
        <v>552</v>
      </c>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Repairs and Maintenance Sidewalk construction and repair service</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8DRRapbcxpG5yRXF1BHoyCmhDbisoBkdJWxbnLJ6DuNw14p172/DG78u5mGUBHq+UnWIaWS3oKJ/CTlWDQud1Q==" saltValue="aaa23r22pFf0nvyboml6N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322" priority="8" operator="containsText" text="⊟">
      <formula>NOT(ISERROR(SEARCH("⊟",A12)))</formula>
    </cfRule>
    <cfRule type="containsText" dxfId="321" priority="9" operator="containsText" text="⊞">
      <formula>NOT(ISERROR(SEARCH("⊞",A12)))</formula>
    </cfRule>
  </conditionalFormatting>
  <conditionalFormatting sqref="F2 G3">
    <cfRule type="cellIs" dxfId="320" priority="3" operator="equal">
      <formula>"Minor"</formula>
    </cfRule>
    <cfRule type="cellIs" dxfId="319" priority="4" operator="equal">
      <formula>"Low"</formula>
    </cfRule>
    <cfRule type="cellIs" dxfId="318" priority="5" operator="equal">
      <formula>"Moderate"</formula>
    </cfRule>
    <cfRule type="cellIs" dxfId="317" priority="6" operator="greaterThanOrEqual">
      <formula>"High"</formula>
    </cfRule>
  </conditionalFormatting>
  <conditionalFormatting sqref="F15">
    <cfRule type="expression" dxfId="316" priority="1">
      <formula>#REF!&lt;&gt;""</formula>
    </cfRule>
  </conditionalFormatting>
  <conditionalFormatting sqref="F16:F18">
    <cfRule type="expression" dxfId="315" priority="7">
      <formula>#REF!&lt;&gt;""</formula>
    </cfRule>
  </conditionalFormatting>
  <conditionalFormatting sqref="L17:M52">
    <cfRule type="cellIs" dxfId="314"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B9E49D08-CAB5-494E-BEA8-0322BC2D687C}">
      <formula1>OR(D16=0,D16=1)</formula1>
    </dataValidation>
    <dataValidation type="custom" allowBlank="1" showInputMessage="1" showErrorMessage="1" errorTitle="Enter 0 or 3" error="Enter 0 or 3" promptTitle="Enter 0 or 3" prompt="0 = no risk identified_x000a_3 = risk identified on the HRPL list" sqref="D19" xr:uid="{DCD51AA4-8AC4-40FC-AA30-84E08C48F83E}">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AB7C9EA1-66A0-47EC-846E-D8B880AC91CB}">
      <formula1>OR(F15=0,F15=3)</formula1>
    </dataValidation>
  </dataValidations>
  <hyperlinks>
    <hyperlink ref="K15" r:id="rId1" display="HRPL: Data as of Sepetmeber 28, 2022 (Link)" xr:uid="{2BA79A82-3C29-4F71-81B5-82BED100F274}"/>
    <hyperlink ref="K15:M15" r:id="rId2" display="US Dept of Labour TVPRA List 2022 (Link)" xr:uid="{5725C78D-87FD-415F-8F47-1F371FA04E99}"/>
    <hyperlink ref="O15" r:id="rId3" xr:uid="{D868EC2A-25F7-47C7-BD66-E7D40F680CBC}"/>
    <hyperlink ref="N15" r:id="rId4" xr:uid="{C5944860-EC8B-4ACE-871F-CEA13C1826F9}"/>
    <hyperlink ref="E17" location="'Supply Chain Model'!A1" display="Supply Chain Model" xr:uid="{4B54FF24-5E7C-45AE-A82F-3DDF8696FE89}"/>
    <hyperlink ref="E15" location="'Authoritative Determinations'!A1" display="Product (Authoritative Determinations)" xr:uid="{0C2EBE5D-7EB0-44C6-9D14-3D3B05C5B3CA}"/>
    <hyperlink ref="E16" location="'Vulnerable populations'!A1" display="Vulnerable population" xr:uid="{EDD64C2D-657D-4101-BA81-A723248E8E2C}"/>
    <hyperlink ref="E18" location="'Regulatory context'!A1" display="Regulatory context" xr:uid="{0689BA5F-91A2-4893-B122-614A67157D16}"/>
    <hyperlink ref="R17" r:id="rId5" xr:uid="{BD9948B2-749D-45A9-BEFE-B000102A4F61}"/>
    <hyperlink ref="R22" r:id="rId6" xr:uid="{774CC26B-E2F8-4738-9467-336E46F264CC}"/>
    <hyperlink ref="R27" r:id="rId7" xr:uid="{D19DB89C-84FF-4B16-8000-D018DA343AF5}"/>
  </hyperlinks>
  <pageMargins left="0.23622047244094491" right="0.23622047244094491" top="1.1811023622047245" bottom="0.19685039370078741" header="0.31496062992125984" footer="0.31496062992125984"/>
  <pageSetup paperSize="9" scale="42" fitToHeight="3" orientation="landscape" r:id="rId8"/>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9"/>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6461C-DEBD-4BAE-BC0E-D9150DF5304C}">
  <sheetPr codeName="Sheet101">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963</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Agency Specific Expense</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Manufacturing</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Inmates Consumables</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t="s">
        <v>964</v>
      </c>
      <c r="B19" s="9" t="str">
        <f>IF(A19="","",HYPERLINK("#'"&amp;A19&amp;"'!A1","Link"))</f>
        <v>Link</v>
      </c>
      <c r="C19" s="32" t="s">
        <v>965</v>
      </c>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Specialised Operational and Technical</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Correctional Facility</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Inmate Manufacturing</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Inmate Manufacturing Raw materials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Inmate Manufacturing teaching aids or materials</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Inmate Manufacturing Handicraft tools or materials or equipment for the physically challenged</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rpdhnpFFlstFUjDUm8h5sqwgNrPg5n98RhvOROyLmkMMdViSsRX81fsjbzjtNvWvNmVO7erq7YJViMhupcjEFQ==" saltValue="WC9BKcbAjznX6GykoduaDA=="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313" priority="8" operator="containsText" text="⊟">
      <formula>NOT(ISERROR(SEARCH("⊟",A12)))</formula>
    </cfRule>
    <cfRule type="containsText" dxfId="312" priority="9" operator="containsText" text="⊞">
      <formula>NOT(ISERROR(SEARCH("⊞",A12)))</formula>
    </cfRule>
  </conditionalFormatting>
  <conditionalFormatting sqref="F2 G3">
    <cfRule type="cellIs" dxfId="311" priority="3" operator="equal">
      <formula>"Minor"</formula>
    </cfRule>
    <cfRule type="cellIs" dxfId="310" priority="4" operator="equal">
      <formula>"Low"</formula>
    </cfRule>
    <cfRule type="cellIs" dxfId="309" priority="5" operator="equal">
      <formula>"Moderate"</formula>
    </cfRule>
    <cfRule type="cellIs" dxfId="308" priority="6" operator="greaterThanOrEqual">
      <formula>"High"</formula>
    </cfRule>
  </conditionalFormatting>
  <conditionalFormatting sqref="F15">
    <cfRule type="expression" dxfId="307" priority="1">
      <formula>#REF!&lt;&gt;""</formula>
    </cfRule>
  </conditionalFormatting>
  <conditionalFormatting sqref="F16:F18">
    <cfRule type="expression" dxfId="306" priority="7">
      <formula>#REF!&lt;&gt;""</formula>
    </cfRule>
  </conditionalFormatting>
  <conditionalFormatting sqref="L17:M52">
    <cfRule type="cellIs" dxfId="305"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1280CCCA-1FB6-4EA4-8733-33050247CBE7}">
      <formula1>OR(D16=0,D16=1)</formula1>
    </dataValidation>
    <dataValidation type="custom" allowBlank="1" showInputMessage="1" showErrorMessage="1" errorTitle="Enter 0 or 3" error="Enter 0 or 3" promptTitle="Enter 0 or 3" prompt="0 = no risk identified_x000a_3 = risk identified on the HRPL list" sqref="D19" xr:uid="{D6CD71AF-2F44-45B4-AF7C-86223A125836}">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90910F99-C3FA-418B-8F0B-0439B69BC0C7}">
      <formula1>OR(F15=0,F15=3)</formula1>
    </dataValidation>
  </dataValidations>
  <hyperlinks>
    <hyperlink ref="K15" r:id="rId1" display="HRPL: Data as of Sepetmeber 28, 2022 (Link)" xr:uid="{2EE8E804-638C-433F-8386-6AFBC7196A6A}"/>
    <hyperlink ref="K15:M15" r:id="rId2" display="US Dept of Labour TVPRA List 2022 (Link)" xr:uid="{057BFA3C-3EE5-4ABB-9D5D-8629D6293561}"/>
    <hyperlink ref="O15" r:id="rId3" xr:uid="{0EF7C4AA-A266-470E-88CD-A0479F0995C8}"/>
    <hyperlink ref="N15" r:id="rId4" xr:uid="{43E1434E-5EFB-4E73-8B25-1B40B81EFA38}"/>
    <hyperlink ref="E17" location="'Supply Chain Model'!A1" display="Supply Chain Model" xr:uid="{4DC7B0CE-B59F-4197-81FF-F3CC168DDE00}"/>
    <hyperlink ref="E15" location="'Authoritative Determinations'!A1" display="Product (Authoritative Determinations)" xr:uid="{F0DF9357-7D62-4882-8A64-43F043E0C283}"/>
    <hyperlink ref="E16" location="'Vulnerable populations'!A1" display="Vulnerable population" xr:uid="{18891449-1FE6-4F7F-8AA2-929919E29E0B}"/>
    <hyperlink ref="E18" location="'Regulatory context'!A1" display="Regulatory context" xr:uid="{4A915480-96DF-4A41-902A-FE2E0EF7A1E4}"/>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7247D-AA3A-4833-A237-F63FFEA0E2C8}">
  <sheetPr codeName="Sheet102">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966</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Agency Specific Expense</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Mining Services</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Mining Operations</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t="s">
        <v>632</v>
      </c>
      <c r="B19" s="9" t="str">
        <f>IF(A19="","",HYPERLINK("#'"&amp;A19&amp;"'!A1","Link"))</f>
        <v>Link</v>
      </c>
      <c r="C19" s="32" t="s">
        <v>967</v>
      </c>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968</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Specialised Operational and Technical</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Mining Services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Mining and Quarries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Open pit mining services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Mining engineering</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Mine drilling blasting and construction services</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Mine machinery rental or leasing service</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Mine exploration</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BqV8Od95KTtKbS2ZWnAgOUDHLovkO/wnmgE+HvUOyvvxiPOcccUbdwOSdhTW0H8j3YXkOUnvZvzPt/O2KNVBLg==" saltValue="gDxzG+xDoo++tXYhJxwmnA=="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304" priority="8" operator="containsText" text="⊟">
      <formula>NOT(ISERROR(SEARCH("⊟",A12)))</formula>
    </cfRule>
    <cfRule type="containsText" dxfId="303" priority="9" operator="containsText" text="⊞">
      <formula>NOT(ISERROR(SEARCH("⊞",A12)))</formula>
    </cfRule>
  </conditionalFormatting>
  <conditionalFormatting sqref="F2 G3">
    <cfRule type="cellIs" dxfId="302" priority="3" operator="equal">
      <formula>"Minor"</formula>
    </cfRule>
    <cfRule type="cellIs" dxfId="301" priority="4" operator="equal">
      <formula>"Low"</formula>
    </cfRule>
    <cfRule type="cellIs" dxfId="300" priority="5" operator="equal">
      <formula>"Moderate"</formula>
    </cfRule>
    <cfRule type="cellIs" dxfId="299" priority="6" operator="greaterThanOrEqual">
      <formula>"High"</formula>
    </cfRule>
  </conditionalFormatting>
  <conditionalFormatting sqref="F15">
    <cfRule type="expression" dxfId="298" priority="1">
      <formula>#REF!&lt;&gt;""</formula>
    </cfRule>
  </conditionalFormatting>
  <conditionalFormatting sqref="F16:F18">
    <cfRule type="expression" dxfId="297" priority="7">
      <formula>#REF!&lt;&gt;""</formula>
    </cfRule>
  </conditionalFormatting>
  <conditionalFormatting sqref="L17:M52">
    <cfRule type="cellIs" dxfId="296"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52D0ACF6-1687-4D8C-980D-134C9496558B}">
      <formula1>OR(D16=0,D16=1)</formula1>
    </dataValidation>
    <dataValidation type="custom" allowBlank="1" showInputMessage="1" showErrorMessage="1" errorTitle="Enter 0 or 3" error="Enter 0 or 3" promptTitle="Enter 0 or 3" prompt="0 = no risk identified_x000a_3 = risk identified on the HRPL list" sqref="D19" xr:uid="{7C89AF8A-A9B1-4268-943F-575AE5BA7227}">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53867F35-985D-45CA-B520-58FA717064EA}">
      <formula1>OR(F15=0,F15=3)</formula1>
    </dataValidation>
  </dataValidations>
  <hyperlinks>
    <hyperlink ref="K15" r:id="rId1" display="HRPL: Data as of Sepetmeber 28, 2022 (Link)" xr:uid="{73FEEB90-07F6-4FB3-9F2D-5CF5511A8417}"/>
    <hyperlink ref="K15:M15" r:id="rId2" display="US Dept of Labour TVPRA List 2022 (Link)" xr:uid="{7DAC4709-E1B1-4416-A762-D1EF90B14C13}"/>
    <hyperlink ref="O15" r:id="rId3" xr:uid="{D35D311F-7AB1-40D7-BD1E-DCF315F4B0AE}"/>
    <hyperlink ref="N15" r:id="rId4" xr:uid="{F346BBD4-FDC6-4F76-9441-BE83F708187D}"/>
    <hyperlink ref="E17" location="'Supply Chain Model'!A1" display="Supply Chain Model" xr:uid="{375070CB-A77C-4CC5-A3C0-3CEF940135CD}"/>
    <hyperlink ref="E15" location="'Authoritative Determinations'!A1" display="Product (Authoritative Determinations)" xr:uid="{E307A78E-87AB-4383-83DE-1930CFAFA906}"/>
    <hyperlink ref="E16" location="'Vulnerable populations'!A1" display="Vulnerable population" xr:uid="{6CBDAC8C-84A6-4CBA-9BA4-95E98FFC82BB}"/>
    <hyperlink ref="E18" location="'Regulatory context'!A1" display="Regulatory context" xr:uid="{3AB89ED6-CF1F-4217-BD83-32F99BF6043A}"/>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EBAF4-AD4F-4609-99E7-719F065460E4}">
  <sheetPr codeName="Sheet103">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969</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Agency Specific Expense</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Mining Services</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Quarries</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t="s">
        <v>564</v>
      </c>
      <c r="J18" s="41" t="str">
        <f>IFERROR(VLOOKUP(I18,'ISO3166-1'!A:C,3,FALSE),"")</f>
        <v>United States of America (the)</v>
      </c>
      <c r="K18" s="78"/>
      <c r="L18" s="35"/>
      <c r="M18" s="79"/>
      <c r="N18" s="39">
        <v>1128535937.1110001</v>
      </c>
      <c r="O18" s="96">
        <v>723</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563</v>
      </c>
      <c r="J19" s="41" t="str">
        <f>IFERROR(VLOOKUP(I19,'ISO3166-1'!A:C,3,FALSE),"")</f>
        <v>China</v>
      </c>
      <c r="K19" s="78"/>
      <c r="L19" s="35"/>
      <c r="M19" s="79"/>
      <c r="N19" s="39">
        <v>1080281836.892</v>
      </c>
      <c r="O19" s="96">
        <v>723</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568</v>
      </c>
      <c r="J20" s="41" t="str">
        <f>IFERROR(VLOOKUP(I20,'ISO3166-1'!A:C,3,FALSE),"")</f>
        <v>Japan</v>
      </c>
      <c r="K20" s="78"/>
      <c r="L20" s="35"/>
      <c r="M20" s="79"/>
      <c r="N20" s="39">
        <v>824713579.68700004</v>
      </c>
      <c r="O20" s="96">
        <v>723</v>
      </c>
      <c r="Q20" s="177"/>
      <c r="R20" s="193"/>
      <c r="S20" s="177"/>
      <c r="U20" s="177"/>
      <c r="V20" s="177"/>
      <c r="W20" s="177"/>
      <c r="Y20" s="177"/>
      <c r="Z20" s="177"/>
      <c r="AA20" s="177"/>
    </row>
    <row r="21" spans="1:27" ht="20.149999999999999" customHeight="1" x14ac:dyDescent="0.35">
      <c r="A21" s="93"/>
      <c r="B21" s="9" t="str">
        <f t="shared" si="0"/>
        <v/>
      </c>
      <c r="C21" s="94"/>
      <c r="D21" s="49"/>
      <c r="E21" s="206" t="s">
        <v>970</v>
      </c>
      <c r="F21" s="206"/>
      <c r="G21" s="206"/>
      <c r="H21" s="49"/>
      <c r="I21" s="35" t="s">
        <v>575</v>
      </c>
      <c r="J21" s="41" t="str">
        <f>IFERROR(VLOOKUP(I21,'ISO3166-1'!A:C,3,FALSE),"")</f>
        <v>Germany</v>
      </c>
      <c r="K21" s="78"/>
      <c r="L21" s="35"/>
      <c r="M21" s="79"/>
      <c r="N21" s="39">
        <v>255806373.97999999</v>
      </c>
      <c r="O21" s="96">
        <v>723</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629</v>
      </c>
      <c r="J22" s="41" t="str">
        <f>IFERROR(VLOOKUP(I22,'ISO3166-1'!A:C,3,FALSE),"")</f>
        <v>Finland</v>
      </c>
      <c r="K22" s="78"/>
      <c r="L22" s="35"/>
      <c r="M22" s="79"/>
      <c r="N22" s="39">
        <v>242524188.72799999</v>
      </c>
      <c r="O22" s="96">
        <v>723</v>
      </c>
      <c r="Q22" s="176"/>
      <c r="R22" s="188"/>
      <c r="S22" s="176"/>
      <c r="U22" s="176"/>
      <c r="V22" s="188"/>
      <c r="W22" s="176"/>
      <c r="Y22" s="176"/>
      <c r="Z22" s="176"/>
      <c r="AA22" s="176"/>
    </row>
    <row r="23" spans="1:27" ht="20.149999999999999" customHeight="1" x14ac:dyDescent="0.35">
      <c r="A23" s="70" t="s">
        <v>522</v>
      </c>
      <c r="B23" s="181" t="str">
        <f>IFERROR(VLOOKUP("A"&amp;$F$1*1&amp;"B1",'Level 4 Categories'!$A:$H,4,FALSE),"")</f>
        <v>Specialised Operational and Technical</v>
      </c>
      <c r="C23" s="182"/>
      <c r="E23" s="206"/>
      <c r="F23" s="206"/>
      <c r="G23" s="206"/>
      <c r="I23" s="35" t="s">
        <v>721</v>
      </c>
      <c r="J23" s="41" t="str">
        <f>IFERROR(VLOOKUP(I23,'ISO3166-1'!A:C,3,FALSE),"")</f>
        <v>France</v>
      </c>
      <c r="K23" s="78"/>
      <c r="L23" s="35"/>
      <c r="M23" s="79"/>
      <c r="N23" s="39">
        <v>201629119.94100001</v>
      </c>
      <c r="O23" s="96">
        <v>723</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Mining Services</v>
      </c>
      <c r="C24" s="184"/>
      <c r="D24" s="48"/>
      <c r="E24" s="206"/>
      <c r="F24" s="206"/>
      <c r="G24" s="206"/>
      <c r="H24" s="48"/>
      <c r="I24" s="35" t="s">
        <v>600</v>
      </c>
      <c r="J24" s="41" t="str">
        <f>IFERROR(VLOOKUP(I24,'ISO3166-1'!A:C,3,FALSE),"")</f>
        <v>Brazil</v>
      </c>
      <c r="K24" s="78"/>
      <c r="L24" s="35"/>
      <c r="M24" s="79"/>
      <c r="N24" s="39">
        <v>189635963.65700001</v>
      </c>
      <c r="O24" s="96">
        <v>723</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Mining and Quarries</v>
      </c>
      <c r="C25" s="186"/>
      <c r="D25" s="44"/>
      <c r="E25" s="206"/>
      <c r="F25" s="206"/>
      <c r="G25" s="206"/>
      <c r="H25" s="57"/>
      <c r="I25" s="35" t="s">
        <v>720</v>
      </c>
      <c r="J25" s="41" t="str">
        <f>IFERROR(VLOOKUP(I25,'ISO3166-1'!A:C,3,FALSE),"")</f>
        <v>Korea (the Republic of)</v>
      </c>
      <c r="K25" s="78"/>
      <c r="L25" s="35"/>
      <c r="M25" s="79"/>
      <c r="N25" s="39">
        <v>184510690.10499999</v>
      </c>
      <c r="O25" s="96">
        <v>723</v>
      </c>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Purchase Mining and quarrying machinery and equipment</v>
      </c>
      <c r="C26" s="180"/>
      <c r="D26" s="44"/>
      <c r="E26" s="206"/>
      <c r="F26" s="206"/>
      <c r="G26" s="206"/>
      <c r="H26" s="57"/>
      <c r="I26" s="35" t="s">
        <v>971</v>
      </c>
      <c r="J26" s="41" t="str">
        <f>IFERROR(VLOOKUP(I26,'ISO3166-1'!A:C,3,FALSE),"")</f>
        <v>Sweden</v>
      </c>
      <c r="K26" s="78"/>
      <c r="L26" s="35"/>
      <c r="M26" s="79"/>
      <c r="N26" s="39">
        <v>163089571.875</v>
      </c>
      <c r="O26" s="96">
        <v>723</v>
      </c>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t="s">
        <v>628</v>
      </c>
      <c r="J27" s="41" t="str">
        <f>IFERROR(VLOOKUP(I27,'ISO3166-1'!A:C,3,FALSE),"")</f>
        <v>Italy</v>
      </c>
      <c r="K27" s="78"/>
      <c r="L27" s="35"/>
      <c r="M27" s="79"/>
      <c r="N27" s="39">
        <v>147882566.01300001</v>
      </c>
      <c r="O27" s="96">
        <v>723</v>
      </c>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t="s">
        <v>621</v>
      </c>
      <c r="J28" s="41" t="str">
        <f>IFERROR(VLOOKUP(I28,'ISO3166-1'!A:C,3,FALSE),"")</f>
        <v>Indonesia</v>
      </c>
      <c r="K28" s="78"/>
      <c r="L28" s="35"/>
      <c r="M28" s="79"/>
      <c r="N28" s="39">
        <v>145509416.62799999</v>
      </c>
      <c r="O28" s="96">
        <v>723</v>
      </c>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t="s">
        <v>627</v>
      </c>
      <c r="J29" s="41" t="str">
        <f>IFERROR(VLOOKUP(I29,'ISO3166-1'!A:C,3,FALSE),"")</f>
        <v>Thailand</v>
      </c>
      <c r="K29" s="78"/>
      <c r="L29" s="35"/>
      <c r="M29" s="79"/>
      <c r="N29" s="39">
        <v>94967556.629999995</v>
      </c>
      <c r="O29" s="96">
        <v>723</v>
      </c>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QslSx8njNUHHG42Khi34iQWEEIEVeht9RA5yC+0pRwN4b3LHeFj8cUd7P88F1xHFxbnJaqtzJQvVW1ukvg+lWA==" saltValue="PAbmYC7AZcSng5R4yWEOr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295" priority="8" operator="containsText" text="⊟">
      <formula>NOT(ISERROR(SEARCH("⊟",A12)))</formula>
    </cfRule>
    <cfRule type="containsText" dxfId="294" priority="9" operator="containsText" text="⊞">
      <formula>NOT(ISERROR(SEARCH("⊞",A12)))</formula>
    </cfRule>
  </conditionalFormatting>
  <conditionalFormatting sqref="F2 G3">
    <cfRule type="cellIs" dxfId="293" priority="3" operator="equal">
      <formula>"Minor"</formula>
    </cfRule>
    <cfRule type="cellIs" dxfId="292" priority="4" operator="equal">
      <formula>"Low"</formula>
    </cfRule>
    <cfRule type="cellIs" dxfId="291" priority="5" operator="equal">
      <formula>"Moderate"</formula>
    </cfRule>
    <cfRule type="cellIs" dxfId="290" priority="6" operator="greaterThanOrEqual">
      <formula>"High"</formula>
    </cfRule>
  </conditionalFormatting>
  <conditionalFormatting sqref="F15">
    <cfRule type="expression" dxfId="289" priority="1">
      <formula>#REF!&lt;&gt;""</formula>
    </cfRule>
  </conditionalFormatting>
  <conditionalFormatting sqref="F16:F18">
    <cfRule type="expression" dxfId="288" priority="7">
      <formula>#REF!&lt;&gt;""</formula>
    </cfRule>
  </conditionalFormatting>
  <conditionalFormatting sqref="L17:M52">
    <cfRule type="cellIs" dxfId="287"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6774C176-3349-4873-8C89-68B97C7DC33F}">
      <formula1>OR(D16=0,D16=1)</formula1>
    </dataValidation>
    <dataValidation type="custom" allowBlank="1" showInputMessage="1" showErrorMessage="1" errorTitle="Enter 0 or 3" error="Enter 0 or 3" promptTitle="Enter 0 or 3" prompt="0 = no risk identified_x000a_3 = risk identified on the HRPL list" sqref="D19" xr:uid="{C41FAED1-3FD4-41AB-A52F-793173793072}">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AAB7254A-717D-4D72-9E76-CC73F5D1DAF7}">
      <formula1>OR(F15=0,F15=3)</formula1>
    </dataValidation>
  </dataValidations>
  <hyperlinks>
    <hyperlink ref="K15" r:id="rId1" display="HRPL: Data as of Sepetmeber 28, 2022 (Link)" xr:uid="{E65AB2C7-EDEC-424F-BB5A-85C30E02569E}"/>
    <hyperlink ref="K15:M15" r:id="rId2" display="US Dept of Labour TVPRA List 2022 (Link)" xr:uid="{EB783E61-7829-49D9-A714-524CABAAA921}"/>
    <hyperlink ref="O15" r:id="rId3" xr:uid="{7905990B-FC2C-433D-AE9E-4421DCB85596}"/>
    <hyperlink ref="N15" r:id="rId4" xr:uid="{E1677540-768D-4783-9761-08278F1F7915}"/>
    <hyperlink ref="E17" location="'Supply Chain Model'!A1" display="Supply Chain Model" xr:uid="{B438CD4E-5D4C-4774-870B-290697C7BC0D}"/>
    <hyperlink ref="E15" location="'Authoritative Determinations'!A1" display="Product (Authoritative Determinations)" xr:uid="{3ADB6334-B7E3-4B03-AB90-381860555FD4}"/>
    <hyperlink ref="E16" location="'Vulnerable populations'!A1" display="Vulnerable population" xr:uid="{62C0BD52-C9D5-457D-8307-21F0FD7212EF}"/>
    <hyperlink ref="E18" location="'Regulatory context'!A1" display="Regulatory context" xr:uid="{1CC59923-F59B-4036-A2B0-BDA90433986B}"/>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02121-7D34-4ADE-BED6-491DC8ADFCA7}">
  <sheetPr codeName="Sheet5">
    <tabColor theme="4" tint="0.79998168889431442"/>
    <pageSetUpPr fitToPage="1"/>
  </sheetPr>
  <dimension ref="A1:E5"/>
  <sheetViews>
    <sheetView showGridLines="0" zoomScaleNormal="100" workbookViewId="0"/>
  </sheetViews>
  <sheetFormatPr defaultRowHeight="14.5" x14ac:dyDescent="0.35"/>
  <cols>
    <col min="2" max="2" width="20" customWidth="1"/>
    <col min="3" max="3" width="49.453125" customWidth="1"/>
    <col min="4" max="4" width="58.453125" customWidth="1"/>
    <col min="5" max="5" width="27.54296875" customWidth="1"/>
  </cols>
  <sheetData>
    <row r="1" spans="1:5" ht="21" x14ac:dyDescent="0.35">
      <c r="A1" s="4"/>
      <c r="B1" s="115" t="s">
        <v>484</v>
      </c>
      <c r="C1" s="115"/>
      <c r="D1" s="115"/>
      <c r="E1" s="115"/>
    </row>
    <row r="2" spans="1:5" ht="21.5" thickBot="1" x14ac:dyDescent="0.4">
      <c r="A2" s="17"/>
      <c r="B2" s="17"/>
      <c r="C2" s="17"/>
      <c r="D2" s="17"/>
      <c r="E2" s="17"/>
    </row>
    <row r="3" spans="1:5" x14ac:dyDescent="0.35">
      <c r="B3" s="14" t="s">
        <v>485</v>
      </c>
      <c r="C3" s="15" t="s">
        <v>486</v>
      </c>
      <c r="D3" s="15" t="s">
        <v>487</v>
      </c>
      <c r="E3" s="16" t="s">
        <v>488</v>
      </c>
    </row>
    <row r="4" spans="1:5" ht="158.15" customHeight="1" x14ac:dyDescent="0.35">
      <c r="B4" s="154" t="s">
        <v>489</v>
      </c>
      <c r="C4" s="156" t="s">
        <v>490</v>
      </c>
      <c r="D4" s="156" t="s">
        <v>491</v>
      </c>
      <c r="E4" s="152">
        <v>3</v>
      </c>
    </row>
    <row r="5" spans="1:5" ht="201.65" customHeight="1" thickBot="1" x14ac:dyDescent="0.4">
      <c r="B5" s="155"/>
      <c r="C5" s="157"/>
      <c r="D5" s="157"/>
      <c r="E5" s="153"/>
    </row>
  </sheetData>
  <sheetProtection algorithmName="SHA-512" hashValue="wCOWIkiltw0GeyvjcIYFV2KZKh4qXKHJw44S/jcvskj8kwIwcHIBVwnh8OYy+o4zQ2haQzpPW+BVAytBpNA1yQ==" saltValue="exXPjSXHkyZArEf1+FQ8yw==" spinCount="100000" sheet="1" objects="1" scenarios="1"/>
  <mergeCells count="5">
    <mergeCell ref="E4:E5"/>
    <mergeCell ref="B4:B5"/>
    <mergeCell ref="C4:C5"/>
    <mergeCell ref="D4:D5"/>
    <mergeCell ref="B1:E1"/>
  </mergeCells>
  <pageMargins left="0.23622047244094491" right="0.23622047244094491" top="0.74803149606299213" bottom="0.74803149606299213" header="0.31496062992125984" footer="0.31496062992125984"/>
  <pageSetup paperSize="9" scale="92" orientation="landscape" r:id="rId1"/>
  <headerFooter>
    <oddFooter>&amp;L© 2024 | NSW Anti-slavery Commissioner&amp;C&amp;P of &amp;N&amp;RPrinted &amp;D &amp;T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8561F-9FE8-4898-88B2-4BEDADF3136A}">
  <sheetPr codeName="Sheet104">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972</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Agency Specific Expense</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Rail Logistics</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Outsourced Rail &amp; Coach Services</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Specialised Operational and Technical</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Traffic, Road and systems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Outsourced Bus and Coach Services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Chartered bus services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Passenger Transport arranging services</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Outsourced Passenger railway transportation</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Outsourced Rail car inspection and maintenance service</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37IAellEc7dW9FiIteLL76BJPfHOx0zgz/xLJxXsp3keJ90PAuBpvxq2xZZCAI+VORmyRg0HDtCvVimB8jZclw==" saltValue="F5KIZ/keQ9inuyM/Bu62uw=="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286" priority="8" operator="containsText" text="⊟">
      <formula>NOT(ISERROR(SEARCH("⊟",A12)))</formula>
    </cfRule>
    <cfRule type="containsText" dxfId="285" priority="9" operator="containsText" text="⊞">
      <formula>NOT(ISERROR(SEARCH("⊞",A12)))</formula>
    </cfRule>
  </conditionalFormatting>
  <conditionalFormatting sqref="F2 G3">
    <cfRule type="cellIs" dxfId="284" priority="3" operator="equal">
      <formula>"Minor"</formula>
    </cfRule>
    <cfRule type="cellIs" dxfId="283" priority="4" operator="equal">
      <formula>"Low"</formula>
    </cfRule>
    <cfRule type="cellIs" dxfId="282" priority="5" operator="equal">
      <formula>"Moderate"</formula>
    </cfRule>
    <cfRule type="cellIs" dxfId="281" priority="6" operator="greaterThanOrEqual">
      <formula>"High"</formula>
    </cfRule>
  </conditionalFormatting>
  <conditionalFormatting sqref="F15">
    <cfRule type="expression" dxfId="280" priority="1">
      <formula>#REF!&lt;&gt;""</formula>
    </cfRule>
  </conditionalFormatting>
  <conditionalFormatting sqref="F16:F18">
    <cfRule type="expression" dxfId="279" priority="7">
      <formula>#REF!&lt;&gt;""</formula>
    </cfRule>
  </conditionalFormatting>
  <conditionalFormatting sqref="L17:M52">
    <cfRule type="cellIs" dxfId="278"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AC90550D-D1FA-4F4D-BF9F-D995C4F2759D}">
      <formula1>OR(D16=0,D16=1)</formula1>
    </dataValidation>
    <dataValidation type="custom" allowBlank="1" showInputMessage="1" showErrorMessage="1" errorTitle="Enter 0 or 3" error="Enter 0 or 3" promptTitle="Enter 0 or 3" prompt="0 = no risk identified_x000a_3 = risk identified on the HRPL list" sqref="D19" xr:uid="{07C14434-DF73-4ABF-8D6C-1F70B2157977}">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7EA3923F-7269-4CAA-8654-1F7C206C0E68}">
      <formula1>OR(F15=0,F15=3)</formula1>
    </dataValidation>
  </dataValidations>
  <hyperlinks>
    <hyperlink ref="K15" r:id="rId1" display="HRPL: Data as of Sepetmeber 28, 2022 (Link)" xr:uid="{DFE61092-D14F-4C0C-ABDE-C1635EE1651C}"/>
    <hyperlink ref="K15:M15" r:id="rId2" display="US Dept of Labour TVPRA List 2022 (Link)" xr:uid="{93A42617-E0E0-4660-9D1E-CAFA897E1E3E}"/>
    <hyperlink ref="O15" r:id="rId3" xr:uid="{1B7CC321-85A7-4001-901B-4391C7DA5E3C}"/>
    <hyperlink ref="N15" r:id="rId4" xr:uid="{2944D2DF-58A4-44DD-A76F-5DEB395B7757}"/>
    <hyperlink ref="E17" location="'Supply Chain Model'!A1" display="Supply Chain Model" xr:uid="{84821BA1-36E1-41AE-A65B-76706F26E8F2}"/>
    <hyperlink ref="E15" location="'Authoritative Determinations'!A1" display="Product (Authoritative Determinations)" xr:uid="{81094064-EC75-4D70-8891-DA657AD2EB30}"/>
    <hyperlink ref="E16" location="'Vulnerable populations'!A1" display="Vulnerable population" xr:uid="{543D936C-7736-4266-B2DA-213BC96E1C98}"/>
    <hyperlink ref="E18" location="'Regulatory context'!A1" display="Regulatory context" xr:uid="{F94DB224-12FB-44A3-85CE-83671CF12880}"/>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A2612-077C-4756-AB50-9C620C56535E}">
  <sheetPr codeName="Sheet105">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973</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Agency Specific Expense</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Rail Logistics</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Repairs &amp; Maintenance</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c r="K18" s="78"/>
      <c r="L18" s="35"/>
      <c r="M18" s="79"/>
      <c r="N18" s="39"/>
      <c r="O18" s="96"/>
      <c r="Q18" s="177"/>
      <c r="R18" s="193"/>
      <c r="S18" s="177"/>
      <c r="U18" s="177"/>
      <c r="V18" s="177"/>
      <c r="W18" s="177"/>
      <c r="Y18" s="177"/>
      <c r="Z18" s="177"/>
      <c r="AA18" s="177"/>
    </row>
    <row r="19" spans="1:27" ht="20.149999999999999" customHeight="1" x14ac:dyDescent="0.35">
      <c r="A19" s="92" t="s">
        <v>632</v>
      </c>
      <c r="B19" s="9" t="str">
        <f>IF(A19="","",HYPERLINK("#'"&amp;A19&amp;"'!A1","Link"))</f>
        <v>Link</v>
      </c>
      <c r="C19" s="32" t="s">
        <v>967</v>
      </c>
      <c r="D19" s="49"/>
      <c r="H19" s="49"/>
      <c r="I19" s="35"/>
      <c r="J19" s="41"/>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968</v>
      </c>
      <c r="F21" s="206"/>
      <c r="G21" s="206"/>
      <c r="H21" s="49"/>
      <c r="I21" s="35"/>
      <c r="J21" s="41"/>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Specialised Operational and Technical</v>
      </c>
      <c r="C23" s="182"/>
      <c r="E23" s="206"/>
      <c r="F23" s="206"/>
      <c r="G23" s="206"/>
      <c r="I23" s="35"/>
      <c r="J23" s="41"/>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Rail Logistics</v>
      </c>
      <c r="C24" s="184"/>
      <c r="D24" s="48"/>
      <c r="E24" s="206"/>
      <c r="F24" s="206"/>
      <c r="G24" s="206"/>
      <c r="H24" s="48"/>
      <c r="I24" s="35"/>
      <c r="J24" s="41"/>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Railway Infrastructure Repairs and Maintenance</v>
      </c>
      <c r="C25" s="186"/>
      <c r="D25" s="44"/>
      <c r="E25" s="206"/>
      <c r="F25" s="206"/>
      <c r="G25" s="206"/>
      <c r="H25" s="57"/>
      <c r="I25" s="35"/>
      <c r="J25" s="41"/>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Repairs and Maintenance Railway tracks</v>
      </c>
      <c r="C26" s="180"/>
      <c r="D26" s="44"/>
      <c r="E26" s="206"/>
      <c r="F26" s="206"/>
      <c r="G26" s="206"/>
      <c r="H26" s="57"/>
      <c r="I26" s="35"/>
      <c r="J26" s="41"/>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Repairs and Maintenance Railway station</v>
      </c>
      <c r="C27" s="180"/>
      <c r="D27" s="44"/>
      <c r="E27" s="206"/>
      <c r="F27" s="206"/>
      <c r="G27" s="206"/>
      <c r="H27" s="57"/>
      <c r="I27" s="35"/>
      <c r="J27" s="41"/>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Repairs and Maintenance Railway or tramway maintenance or service vehicle</v>
      </c>
      <c r="C28" s="180"/>
      <c r="D28" s="44"/>
      <c r="E28" s="206"/>
      <c r="F28" s="206"/>
      <c r="G28" s="206"/>
      <c r="H28" s="57"/>
      <c r="I28" s="35"/>
      <c r="J28" s="41"/>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Repairs and Maintenance Light railway rail</v>
      </c>
      <c r="C29" s="180"/>
      <c r="D29" s="44"/>
      <c r="E29" s="206"/>
      <c r="F29" s="206"/>
      <c r="G29" s="206"/>
      <c r="H29" s="57"/>
      <c r="I29" s="35"/>
      <c r="J29" s="41"/>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Repairs and Maintenance Road and railroad construction materials</v>
      </c>
      <c r="C30" s="180"/>
      <c r="D30" s="44"/>
      <c r="E30" s="206"/>
      <c r="F30" s="206"/>
      <c r="G30" s="206"/>
      <c r="H30" s="57"/>
      <c r="I30" s="35"/>
      <c r="J30" s="41"/>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Repairs and Maintenance Railway bridge</v>
      </c>
      <c r="C31" s="180"/>
      <c r="D31" s="44"/>
      <c r="E31" s="206"/>
      <c r="F31" s="206"/>
      <c r="G31" s="206"/>
      <c r="H31" s="57"/>
      <c r="I31" s="35"/>
      <c r="J31" s="41"/>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AuI4T9QAivMSla6gTQjuc3NnkhICMOkClumR2NGAIfeaEwJr9yQu7zvcv1il4YYvttih0aVdN5Y7stonCGqfrA==" saltValue="lvYt/7Ca8AOKq9VJJrBoA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277" priority="8" operator="containsText" text="⊟">
      <formula>NOT(ISERROR(SEARCH("⊟",A12)))</formula>
    </cfRule>
    <cfRule type="containsText" dxfId="276" priority="9" operator="containsText" text="⊞">
      <formula>NOT(ISERROR(SEARCH("⊞",A12)))</formula>
    </cfRule>
  </conditionalFormatting>
  <conditionalFormatting sqref="F2 G3">
    <cfRule type="cellIs" dxfId="275" priority="3" operator="equal">
      <formula>"Minor"</formula>
    </cfRule>
    <cfRule type="cellIs" dxfId="274" priority="4" operator="equal">
      <formula>"Low"</formula>
    </cfRule>
    <cfRule type="cellIs" dxfId="273" priority="5" operator="equal">
      <formula>"Moderate"</formula>
    </cfRule>
    <cfRule type="cellIs" dxfId="272" priority="6" operator="greaterThanOrEqual">
      <formula>"High"</formula>
    </cfRule>
  </conditionalFormatting>
  <conditionalFormatting sqref="F15">
    <cfRule type="expression" dxfId="271" priority="1">
      <formula>#REF!&lt;&gt;""</formula>
    </cfRule>
  </conditionalFormatting>
  <conditionalFormatting sqref="F16:F18">
    <cfRule type="expression" dxfId="270" priority="7">
      <formula>#REF!&lt;&gt;""</formula>
    </cfRule>
  </conditionalFormatting>
  <conditionalFormatting sqref="L17:M52">
    <cfRule type="cellIs" dxfId="269"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1E3941EE-0118-4D77-8F2C-45EAD6AEBC69}">
      <formula1>OR(D16=0,D16=1)</formula1>
    </dataValidation>
    <dataValidation type="custom" allowBlank="1" showInputMessage="1" showErrorMessage="1" errorTitle="Enter 0 or 3" error="Enter 0 or 3" promptTitle="Enter 0 or 3" prompt="0 = no risk identified_x000a_3 = risk identified on the HRPL list" sqref="D19" xr:uid="{D7FD7E25-031A-4CA3-800F-E2F31A2153B6}">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E79AE94F-C27F-42AC-B16C-5D5A73FE4246}">
      <formula1>OR(F15=0,F15=3)</formula1>
    </dataValidation>
  </dataValidations>
  <hyperlinks>
    <hyperlink ref="K15" r:id="rId1" display="HRPL: Data as of Sepetmeber 28, 2022 (Link)" xr:uid="{8C2D2EB8-7C35-4976-9AF0-F6223BCF995E}"/>
    <hyperlink ref="K15:M15" r:id="rId2" display="US Dept of Labour TVPRA List 2022 (Link)" xr:uid="{2898ACD7-D9D6-4B1D-94CB-6569842CA692}"/>
    <hyperlink ref="O15" r:id="rId3" xr:uid="{5FC8CC05-F22C-4618-A211-D15DB49E7FF5}"/>
    <hyperlink ref="N15" r:id="rId4" xr:uid="{C2A255B4-2020-4010-B565-0DF54BAD830E}"/>
    <hyperlink ref="E17" location="'Supply Chain Model'!A1" display="Supply Chain Model" xr:uid="{D0E01FBF-1FB4-460D-84AE-74D0D56014BF}"/>
    <hyperlink ref="E15" location="'Authoritative Determinations'!A1" display="Product (Authoritative Determinations)" xr:uid="{3FE563B0-C5CB-472E-83E5-AAD436607D09}"/>
    <hyperlink ref="E16" location="'Vulnerable populations'!A1" display="Vulnerable population" xr:uid="{BCF00555-6204-476E-89D8-166872ED5309}"/>
    <hyperlink ref="E18" location="'Regulatory context'!A1" display="Regulatory context" xr:uid="{70242DD7-80AB-4884-8181-5788909C2CEA}"/>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99085-EE71-43E6-9B7C-42C471DE8F3F}">
  <sheetPr codeName="Sheet106">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888</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Moderate</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Agency Specific Expense</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Rail Logistics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Rolling Stock (Materials, Equipment &amp; Services)</v>
      </c>
      <c r="C17" s="192"/>
      <c r="E17" s="36" t="s">
        <v>22</v>
      </c>
      <c r="F17" s="37">
        <v>0</v>
      </c>
      <c r="G17" s="9" t="str">
        <f>HYPERLINK("#U14", "Sources &gt;&gt;")</f>
        <v>Sources &gt;&gt;</v>
      </c>
      <c r="I17" s="35" t="s">
        <v>538</v>
      </c>
      <c r="J17" s="41" t="str">
        <f>IFERROR(VLOOKUP(I17,'ISO3166-1'!A:C,3,FALSE),"")</f>
        <v>Australia</v>
      </c>
      <c r="K17" s="78"/>
      <c r="L17" s="35"/>
      <c r="M17" s="79"/>
      <c r="N17" s="39"/>
      <c r="O17" s="96"/>
      <c r="Q17" s="176" t="s">
        <v>891</v>
      </c>
      <c r="R17" s="188" t="s">
        <v>892</v>
      </c>
      <c r="S17" s="176" t="s">
        <v>893</v>
      </c>
      <c r="U17" s="176"/>
      <c r="V17" s="188"/>
      <c r="W17" s="176"/>
      <c r="Y17" s="176" t="s">
        <v>885</v>
      </c>
      <c r="Z17" s="188" t="s">
        <v>886</v>
      </c>
      <c r="AA17" s="176" t="s">
        <v>887</v>
      </c>
    </row>
    <row r="18" spans="1:27" ht="20.149999999999999" customHeight="1" x14ac:dyDescent="0.35">
      <c r="A18" s="202" t="s">
        <v>542</v>
      </c>
      <c r="B18" s="202"/>
      <c r="C18" s="202"/>
      <c r="D18" s="48"/>
      <c r="E18" s="36" t="s">
        <v>521</v>
      </c>
      <c r="F18" s="37">
        <v>1</v>
      </c>
      <c r="G18" s="9" t="str">
        <f>HYPERLINK("#Y14", "Sources &gt;&gt;")</f>
        <v>Sources &gt;&gt;</v>
      </c>
      <c r="H18" s="48"/>
      <c r="I18" s="35" t="s">
        <v>563</v>
      </c>
      <c r="J18" s="41" t="str">
        <f>IFERROR(VLOOKUP(I18,'ISO3166-1'!A:C,3,FALSE),"")</f>
        <v>China</v>
      </c>
      <c r="K18" s="78"/>
      <c r="L18" s="35"/>
      <c r="M18" s="79"/>
      <c r="N18" s="39">
        <v>375002085.11199999</v>
      </c>
      <c r="O18" s="96">
        <v>791</v>
      </c>
      <c r="Q18" s="177"/>
      <c r="R18" s="177"/>
      <c r="S18" s="177"/>
      <c r="U18" s="177"/>
      <c r="V18" s="177"/>
      <c r="W18" s="177"/>
      <c r="Y18" s="177"/>
      <c r="Z18" s="177"/>
      <c r="AA18" s="177"/>
    </row>
    <row r="19" spans="1:27" ht="20.149999999999999" customHeight="1" x14ac:dyDescent="0.35">
      <c r="A19" s="92" t="s">
        <v>881</v>
      </c>
      <c r="B19" s="9" t="str">
        <f>IF(A19="","",HYPERLINK("#'"&amp;A19&amp;"'!A1","Link"))</f>
        <v>Link</v>
      </c>
      <c r="C19" s="32" t="s">
        <v>974</v>
      </c>
      <c r="D19" s="49"/>
      <c r="H19" s="49"/>
      <c r="I19" s="35" t="s">
        <v>720</v>
      </c>
      <c r="J19" s="41" t="str">
        <f>IFERROR(VLOOKUP(I19,'ISO3166-1'!A:C,3,FALSE),"")</f>
        <v>Korea (the Republic of)</v>
      </c>
      <c r="K19" s="78"/>
      <c r="L19" s="35"/>
      <c r="M19" s="79"/>
      <c r="N19" s="39">
        <v>195116510.40099999</v>
      </c>
      <c r="O19" s="96">
        <v>791</v>
      </c>
      <c r="Q19" s="177"/>
      <c r="R19" s="177"/>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565</v>
      </c>
      <c r="J20" s="41" t="str">
        <f>IFERROR(VLOOKUP(I20,'ISO3166-1'!A:C,3,FALSE),"")</f>
        <v>India</v>
      </c>
      <c r="K20" s="78"/>
      <c r="L20" s="35"/>
      <c r="M20" s="79"/>
      <c r="N20" s="39">
        <v>144195595.89300001</v>
      </c>
      <c r="O20" s="96">
        <v>791</v>
      </c>
      <c r="Q20" s="177"/>
      <c r="R20" s="177"/>
      <c r="S20" s="177"/>
      <c r="U20" s="177"/>
      <c r="V20" s="177"/>
      <c r="W20" s="177"/>
      <c r="Y20" s="177"/>
      <c r="Z20" s="177"/>
      <c r="AA20" s="177"/>
    </row>
    <row r="21" spans="1:27" ht="20.149999999999999" customHeight="1" x14ac:dyDescent="0.35">
      <c r="A21" s="93"/>
      <c r="B21" s="9" t="str">
        <f t="shared" si="0"/>
        <v/>
      </c>
      <c r="C21" s="94"/>
      <c r="D21" s="49"/>
      <c r="E21" s="206" t="s">
        <v>975</v>
      </c>
      <c r="F21" s="206"/>
      <c r="G21" s="206"/>
      <c r="H21" s="49"/>
      <c r="I21" s="35" t="s">
        <v>564</v>
      </c>
      <c r="J21" s="41" t="str">
        <f>IFERROR(VLOOKUP(I21,'ISO3166-1'!A:C,3,FALSE),"")</f>
        <v>United States of America (the)</v>
      </c>
      <c r="K21" s="78"/>
      <c r="L21" s="35"/>
      <c r="M21" s="79"/>
      <c r="N21" s="39">
        <v>76310743.434</v>
      </c>
      <c r="O21" s="96">
        <v>791</v>
      </c>
      <c r="Q21" s="178"/>
      <c r="R21" s="178"/>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976</v>
      </c>
      <c r="R22" s="188" t="s">
        <v>977</v>
      </c>
      <c r="S22" s="176" t="s">
        <v>978</v>
      </c>
      <c r="U22" s="176"/>
      <c r="V22" s="188"/>
      <c r="W22" s="176"/>
      <c r="Y22" s="176" t="s">
        <v>891</v>
      </c>
      <c r="Z22" s="188" t="s">
        <v>892</v>
      </c>
      <c r="AA22" s="176" t="s">
        <v>893</v>
      </c>
    </row>
    <row r="23" spans="1:27" ht="20.149999999999999" customHeight="1" x14ac:dyDescent="0.35">
      <c r="A23" s="70" t="s">
        <v>522</v>
      </c>
      <c r="B23" s="181" t="str">
        <f>IFERROR(VLOOKUP("A"&amp;$F$1*1&amp;"B1",'Level 4 Categories'!$A:$H,4,FALSE),"")</f>
        <v>Specialised Operational and Technical</v>
      </c>
      <c r="C23" s="182"/>
      <c r="E23" s="206"/>
      <c r="F23" s="206"/>
      <c r="G23" s="206"/>
      <c r="I23" s="35"/>
      <c r="J23" s="41" t="str">
        <f>IFERROR(VLOOKUP(I23,'ISO3166-1'!A:C,3,FALSE),"")</f>
        <v/>
      </c>
      <c r="K23" s="78"/>
      <c r="L23" s="35"/>
      <c r="M23" s="79"/>
      <c r="N23" s="39"/>
      <c r="O23" s="96"/>
      <c r="Q23" s="177"/>
      <c r="R23" s="193"/>
      <c r="S23" s="177"/>
      <c r="U23" s="177"/>
      <c r="V23" s="177"/>
      <c r="W23" s="177"/>
      <c r="Y23" s="177"/>
      <c r="Z23" s="177"/>
      <c r="AA23" s="177"/>
    </row>
    <row r="24" spans="1:27" ht="20.149999999999999" customHeight="1" x14ac:dyDescent="0.35">
      <c r="A24" s="71" t="s">
        <v>526</v>
      </c>
      <c r="B24" s="183" t="str">
        <f>IFERROR(VLOOKUP("A"&amp;$F$1*1&amp;"B1",'Level 4 Categories'!$A:$H,5,FALSE),"")</f>
        <v>Rail Logistics</v>
      </c>
      <c r="C24" s="184"/>
      <c r="D24" s="48"/>
      <c r="E24" s="206"/>
      <c r="F24" s="206"/>
      <c r="G24" s="206"/>
      <c r="H24" s="48"/>
      <c r="I24" s="35"/>
      <c r="J24" s="41" t="str">
        <f>IFERROR(VLOOKUP(I24,'ISO3166-1'!A:C,3,FALSE),"")</f>
        <v/>
      </c>
      <c r="K24" s="78"/>
      <c r="L24" s="35"/>
      <c r="M24" s="79"/>
      <c r="N24" s="39"/>
      <c r="O24" s="96"/>
      <c r="Q24" s="177"/>
      <c r="R24" s="193"/>
      <c r="S24" s="177"/>
      <c r="U24" s="177"/>
      <c r="V24" s="177"/>
      <c r="W24" s="177"/>
      <c r="Y24" s="177"/>
      <c r="Z24" s="177"/>
      <c r="AA24" s="177"/>
    </row>
    <row r="25" spans="1:27" ht="20.149999999999999" customHeight="1" x14ac:dyDescent="0.35">
      <c r="A25" s="72" t="s">
        <v>537</v>
      </c>
      <c r="B25" s="185" t="str">
        <f>IFERROR(VLOOKUP("A"&amp;$F$1*1&amp;"B1",'Level 4 Categories'!$A:$H,6,FALSE),"")</f>
        <v>Rolling Stock (Purchases, Materials, Equipment and Services)</v>
      </c>
      <c r="C25" s="186"/>
      <c r="D25" s="44"/>
      <c r="E25" s="206"/>
      <c r="F25" s="206"/>
      <c r="G25" s="206"/>
      <c r="H25" s="57"/>
      <c r="I25" s="35"/>
      <c r="J25" s="41" t="str">
        <f>IFERROR(VLOOKUP(I25,'ISO3166-1'!A:C,3,FALSE),"")</f>
        <v/>
      </c>
      <c r="K25" s="78"/>
      <c r="L25" s="35"/>
      <c r="M25" s="79"/>
      <c r="N25" s="39"/>
      <c r="O25" s="96"/>
      <c r="Q25" s="177"/>
      <c r="R25" s="193"/>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Railway and tramway cars</v>
      </c>
      <c r="C26" s="180"/>
      <c r="D26" s="44"/>
      <c r="E26" s="206"/>
      <c r="F26" s="206"/>
      <c r="G26" s="206"/>
      <c r="H26" s="57"/>
      <c r="I26" s="35"/>
      <c r="J26" s="41" t="str">
        <f>IFERROR(VLOOKUP(I26,'ISO3166-1'!A:C,3,FALSE),"")</f>
        <v/>
      </c>
      <c r="K26" s="78"/>
      <c r="L26" s="35"/>
      <c r="M26" s="79"/>
      <c r="N26" s="39"/>
      <c r="O26" s="96"/>
      <c r="Q26" s="178"/>
      <c r="R26" s="194"/>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Freight rail cars</v>
      </c>
      <c r="C27" s="180"/>
      <c r="D27" s="44"/>
      <c r="E27" s="206"/>
      <c r="F27" s="206"/>
      <c r="G27" s="206"/>
      <c r="H27" s="57"/>
      <c r="I27" s="35"/>
      <c r="J27" s="41" t="str">
        <f>IFERROR(VLOOKUP(I27,'ISO3166-1'!A:C,3,FALSE),"")</f>
        <v/>
      </c>
      <c r="K27" s="78"/>
      <c r="L27" s="35"/>
      <c r="M27" s="79"/>
      <c r="N27" s="39"/>
      <c r="O27" s="96"/>
      <c r="Q27" s="176" t="s">
        <v>885</v>
      </c>
      <c r="R27" s="188" t="s">
        <v>886</v>
      </c>
      <c r="S27" s="176" t="s">
        <v>887</v>
      </c>
      <c r="U27" s="176"/>
      <c r="V27" s="176"/>
      <c r="W27" s="176" t="s">
        <v>979</v>
      </c>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Tanker rail cars</v>
      </c>
      <c r="C28" s="180"/>
      <c r="D28" s="44"/>
      <c r="E28" s="206"/>
      <c r="F28" s="206"/>
      <c r="G28" s="206"/>
      <c r="H28" s="57"/>
      <c r="I28" s="35"/>
      <c r="J28" s="41" t="str">
        <f>IFERROR(VLOOKUP(I28,'ISO3166-1'!A:C,3,FALSE),"")</f>
        <v/>
      </c>
      <c r="K28" s="78"/>
      <c r="L28" s="35"/>
      <c r="M28" s="79"/>
      <c r="N28" s="39"/>
      <c r="O28" s="96"/>
      <c r="Q28" s="177"/>
      <c r="R28" s="193"/>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Passenger rail cars</v>
      </c>
      <c r="C29" s="180"/>
      <c r="D29" s="44"/>
      <c r="E29" s="206"/>
      <c r="F29" s="206"/>
      <c r="G29" s="206"/>
      <c r="H29" s="57"/>
      <c r="I29" s="35"/>
      <c r="J29" s="41" t="str">
        <f>IFERROR(VLOOKUP(I29,'ISO3166-1'!A:C,3,FALSE),"")</f>
        <v/>
      </c>
      <c r="K29" s="78"/>
      <c r="L29" s="35"/>
      <c r="M29" s="79"/>
      <c r="N29" s="39"/>
      <c r="O29" s="96"/>
      <c r="Q29" s="177"/>
      <c r="R29" s="193"/>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Rail car inspection and maintenance service</v>
      </c>
      <c r="C30" s="180"/>
      <c r="D30" s="44"/>
      <c r="E30" s="206"/>
      <c r="F30" s="206"/>
      <c r="G30" s="206"/>
      <c r="H30" s="57"/>
      <c r="I30" s="35"/>
      <c r="J30" s="41" t="str">
        <f>IFERROR(VLOOKUP(I30,'ISO3166-1'!A:C,3,FALSE),"")</f>
        <v/>
      </c>
      <c r="K30" s="78"/>
      <c r="L30" s="35"/>
      <c r="M30" s="79"/>
      <c r="N30" s="39"/>
      <c r="O30" s="96"/>
      <c r="Q30" s="177"/>
      <c r="R30" s="193"/>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Railroad rolling stock manufacture services</v>
      </c>
      <c r="C31" s="180"/>
      <c r="D31" s="44"/>
      <c r="E31" s="206"/>
      <c r="F31" s="206"/>
      <c r="G31" s="206"/>
      <c r="H31" s="57"/>
      <c r="I31" s="35"/>
      <c r="J31" s="41" t="str">
        <f>IFERROR(VLOOKUP(I31,'ISO3166-1'!A:C,3,FALSE),"")</f>
        <v/>
      </c>
      <c r="K31" s="78"/>
      <c r="L31" s="35"/>
      <c r="M31" s="79"/>
      <c r="N31" s="39"/>
      <c r="O31" s="96"/>
      <c r="Q31" s="178"/>
      <c r="R31" s="194"/>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Train braking systems</v>
      </c>
      <c r="C32" s="180"/>
      <c r="D32" s="44"/>
      <c r="E32" s="206"/>
      <c r="F32" s="206"/>
      <c r="G32" s="206"/>
      <c r="H32" s="57"/>
      <c r="I32" s="35"/>
      <c r="J32" s="41" t="str">
        <f>IFERROR(VLOOKUP(I32,'ISO3166-1'!A:C,3,FALSE),"")</f>
        <v/>
      </c>
      <c r="K32" s="78"/>
      <c r="L32" s="35"/>
      <c r="M32" s="79"/>
      <c r="N32" s="42"/>
      <c r="O32" s="96"/>
      <c r="Q32" s="176"/>
      <c r="R32" s="188"/>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Train wheels</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Train suspension systems</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Train door and components</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88"/>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88"/>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6WP6z8BYleTUIR7mMzN4rUfsXn6+a3hwEVrzVUx6SzoRYRdihVyz69c6yW7rqz30ahfMKU6BHGliUnXDsnpGbQ==" saltValue="jtCuBxmp2IhjN6B5csPMz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268" priority="8" operator="containsText" text="⊟">
      <formula>NOT(ISERROR(SEARCH("⊟",A12)))</formula>
    </cfRule>
    <cfRule type="containsText" dxfId="267" priority="9" operator="containsText" text="⊞">
      <formula>NOT(ISERROR(SEARCH("⊞",A12)))</formula>
    </cfRule>
  </conditionalFormatting>
  <conditionalFormatting sqref="F2 G3">
    <cfRule type="cellIs" dxfId="266" priority="3" operator="equal">
      <formula>"Minor"</formula>
    </cfRule>
    <cfRule type="cellIs" dxfId="265" priority="4" operator="equal">
      <formula>"Low"</formula>
    </cfRule>
    <cfRule type="cellIs" dxfId="264" priority="5" operator="equal">
      <formula>"Moderate"</formula>
    </cfRule>
    <cfRule type="cellIs" dxfId="263" priority="6" operator="greaterThanOrEqual">
      <formula>"High"</formula>
    </cfRule>
  </conditionalFormatting>
  <conditionalFormatting sqref="F15">
    <cfRule type="expression" dxfId="262" priority="1">
      <formula>#REF!&lt;&gt;""</formula>
    </cfRule>
  </conditionalFormatting>
  <conditionalFormatting sqref="F16:F18">
    <cfRule type="expression" dxfId="261" priority="7">
      <formula>#REF!&lt;&gt;""</formula>
    </cfRule>
  </conditionalFormatting>
  <conditionalFormatting sqref="L17:M52">
    <cfRule type="cellIs" dxfId="260"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69154E76-88BD-46C6-BD98-316B4E3FD793}">
      <formula1>OR(D16=0,D16=1)</formula1>
    </dataValidation>
    <dataValidation type="custom" allowBlank="1" showInputMessage="1" showErrorMessage="1" errorTitle="Enter 0 or 3" error="Enter 0 or 3" promptTitle="Enter 0 or 3" prompt="0 = no risk identified_x000a_3 = risk identified on the HRPL list" sqref="D19" xr:uid="{4DDA56A1-BB82-48EE-8727-0F2C217CA2A4}">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6AE40084-1DE6-46E4-A579-9EC1EEA2A136}">
      <formula1>OR(F15=0,F15=3)</formula1>
    </dataValidation>
  </dataValidations>
  <hyperlinks>
    <hyperlink ref="K15" r:id="rId1" display="HRPL: Data as of Sepetmeber 28, 2022 (Link)" xr:uid="{1FFD7EBB-2518-497B-BE00-3E5E830064B8}"/>
    <hyperlink ref="K15:M15" r:id="rId2" display="US Dept of Labour TVPRA List 2022 (Link)" xr:uid="{62C584E7-CDDB-44A4-A4EC-6D7B179F00C8}"/>
    <hyperlink ref="O15" r:id="rId3" xr:uid="{5AC48055-9EB6-42FB-B3CE-06DFBFFC2CF0}"/>
    <hyperlink ref="N15" r:id="rId4" xr:uid="{23759003-DB3D-412D-B19C-3111D0F1D3A1}"/>
    <hyperlink ref="R27" r:id="rId5" xr:uid="{278CD30E-3B46-4564-8414-F558E6332B20}"/>
    <hyperlink ref="R17" r:id="rId6" xr:uid="{531651B3-E445-431E-A261-C75027854685}"/>
    <hyperlink ref="Z17" r:id="rId7" xr:uid="{66087966-6276-493E-9329-1D591E1D2F74}"/>
    <hyperlink ref="Z22" r:id="rId8" xr:uid="{0F1A993B-31E5-4FA4-B724-2EF968ADDF26}"/>
    <hyperlink ref="E17" location="'Supply Chain Model'!A1" display="Supply Chain Model" xr:uid="{2DC34E8A-28C3-4A7D-8EDC-571BBB187CED}"/>
    <hyperlink ref="E15" location="'Authoritative Determinations'!A1" display="Product (Authoritative Determinations)" xr:uid="{0D17D7E8-6359-4FC4-9BE5-767C1D1AB920}"/>
    <hyperlink ref="E16" location="'Vulnerable populations'!A1" display="Vulnerable population" xr:uid="{E623292B-2D9A-457B-A2DC-63A8A81DCDD1}"/>
    <hyperlink ref="E18" location="'Regulatory context'!A1" display="Regulatory context" xr:uid="{5A565854-43C4-4FEF-95EC-21A6A7F10BFE}"/>
    <hyperlink ref="R22" r:id="rId9" xr:uid="{320FAFCA-3F5A-4C7D-967B-E2A3D7AD2DE2}"/>
  </hyperlinks>
  <pageMargins left="0.23622047244094491" right="0.23622047244094491" top="1.1811023622047245" bottom="0.19685039370078741" header="0.31496062992125984" footer="0.31496062992125984"/>
  <pageSetup paperSize="9" scale="42" fitToHeight="3" orientation="landscape" r:id="rId10"/>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4C60-7238-4713-B8DD-0708D3F56C6E}">
  <sheetPr codeName="Sheet107">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980</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Agency Specific Expense</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Services &amp; Maintenance</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681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Specialised Operational and Technical</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Non FM or Construction Plant and Equipment</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Plant and Equipment Parts, Repairs and Maintenance</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Machine installation and maintenance and repair services</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Heavy equipment maintenance and repair service</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Manufacturing equipment maintenance and repair services</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Engineering equipment maintenance services</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Packaging equipment maintenance and repair service</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Electrical equipment maintenance and repair service</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Other Services Industrial process machinery and equipment and supplies</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Other Services Material handling machinery and equipment</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Other Services Service Industry Machinery and Equipment and Supplies</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LoFOxWFns5Jo+LDG+ukh+EBLS0bBrnONx5CDgWyNt4WQyKmiDRVdMLK4XylMyIHZ6yOi2mZuUQC8w/F7Byps7g==" saltValue="fk8/pur2/u39bfRHiK4FA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259" priority="8" operator="containsText" text="⊟">
      <formula>NOT(ISERROR(SEARCH("⊟",A12)))</formula>
    </cfRule>
    <cfRule type="containsText" dxfId="258" priority="9" operator="containsText" text="⊞">
      <formula>NOT(ISERROR(SEARCH("⊞",A12)))</formula>
    </cfRule>
  </conditionalFormatting>
  <conditionalFormatting sqref="F2 G3">
    <cfRule type="cellIs" dxfId="257" priority="3" operator="equal">
      <formula>"Minor"</formula>
    </cfRule>
    <cfRule type="cellIs" dxfId="256" priority="4" operator="equal">
      <formula>"Low"</formula>
    </cfRule>
    <cfRule type="cellIs" dxfId="255" priority="5" operator="equal">
      <formula>"Moderate"</formula>
    </cfRule>
    <cfRule type="cellIs" dxfId="254" priority="6" operator="greaterThanOrEqual">
      <formula>"High"</formula>
    </cfRule>
  </conditionalFormatting>
  <conditionalFormatting sqref="F15">
    <cfRule type="expression" dxfId="253" priority="1">
      <formula>#REF!&lt;&gt;""</formula>
    </cfRule>
  </conditionalFormatting>
  <conditionalFormatting sqref="F16:F18">
    <cfRule type="expression" dxfId="252" priority="7">
      <formula>#REF!&lt;&gt;""</formula>
    </cfRule>
  </conditionalFormatting>
  <conditionalFormatting sqref="L17:M52">
    <cfRule type="cellIs" dxfId="251"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41225512-6DFC-405E-B88C-C4B6359F7FC6}">
      <formula1>OR(D16=0,D16=1)</formula1>
    </dataValidation>
    <dataValidation type="custom" allowBlank="1" showInputMessage="1" showErrorMessage="1" errorTitle="Enter 0 or 3" error="Enter 0 or 3" promptTitle="Enter 0 or 3" prompt="0 = no risk identified_x000a_3 = risk identified on the HRPL list" sqref="D19" xr:uid="{D7CE20FB-F435-4A21-8914-47CFC450D7F9}">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A2368543-595D-44C3-B9DC-46977C12052F}">
      <formula1>OR(F15=0,F15=3)</formula1>
    </dataValidation>
  </dataValidations>
  <hyperlinks>
    <hyperlink ref="K15" r:id="rId1" display="HRPL: Data as of Sepetmeber 28, 2022 (Link)" xr:uid="{5E853E44-494C-427D-A0B4-71F3BE9C54D4}"/>
    <hyperlink ref="K15:M15" r:id="rId2" display="US Dept of Labour TVPRA List 2022 (Link)" xr:uid="{575116C2-8C93-48CE-8A9C-FB13B892BAD7}"/>
    <hyperlink ref="O15" r:id="rId3" xr:uid="{B78626AE-E864-4DC6-9875-B2248935651D}"/>
    <hyperlink ref="N15" r:id="rId4" xr:uid="{7D264317-05FC-4116-A8AF-875E732771CB}"/>
    <hyperlink ref="E17" location="'Supply Chain Model'!A1" display="Supply Chain Model" xr:uid="{D55AEC6B-CC6D-47AE-B58A-72826FB3D5CF}"/>
    <hyperlink ref="E15" location="'Authoritative Determinations'!A1" display="Product (Authoritative Determinations)" xr:uid="{EB8DDCB3-C32C-4666-A8F7-6FA39FADA665}"/>
    <hyperlink ref="E16" location="'Vulnerable populations'!A1" display="Vulnerable population" xr:uid="{578F0C3D-F3A9-4528-887C-F1EFE19AC577}"/>
    <hyperlink ref="E18" location="'Regulatory context'!A1" display="Regulatory context" xr:uid="{98F289AC-EA68-437C-A562-0CEF79B673D9}"/>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03A4A-C384-46E5-86A4-F65B5D713036}">
  <sheetPr codeName="Sheet108">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981</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Agency Specific Expense</v>
      </c>
      <c r="C15" s="197"/>
      <c r="D15" s="46"/>
      <c r="E15" s="36" t="s">
        <v>20</v>
      </c>
      <c r="F15" s="37">
        <v>3</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Uniform and Workwear</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
      </c>
      <c r="C17" s="192"/>
      <c r="E17" s="36" t="s">
        <v>22</v>
      </c>
      <c r="F17" s="37">
        <v>1</v>
      </c>
      <c r="G17" s="9" t="str">
        <f>HYPERLINK("#U14", "Sources &gt;&gt;")</f>
        <v>Sources &gt;&gt;</v>
      </c>
      <c r="I17" s="35" t="s">
        <v>538</v>
      </c>
      <c r="J17" s="41" t="str">
        <f>IFERROR(VLOOKUP(I17,'ISO3166-1'!A:C,3,FALSE),"")</f>
        <v>Australia</v>
      </c>
      <c r="K17" s="78"/>
      <c r="L17" s="35"/>
      <c r="M17" s="79"/>
      <c r="N17" s="39"/>
      <c r="O17" s="96"/>
      <c r="Q17" s="176" t="s">
        <v>982</v>
      </c>
      <c r="R17" s="188" t="s">
        <v>588</v>
      </c>
      <c r="S17" s="176" t="s">
        <v>983</v>
      </c>
      <c r="U17" s="176" t="s">
        <v>984</v>
      </c>
      <c r="V17" s="188" t="s">
        <v>810</v>
      </c>
      <c r="W17" s="176" t="s">
        <v>985</v>
      </c>
      <c r="Y17" s="176" t="s">
        <v>986</v>
      </c>
      <c r="Z17" s="188" t="s">
        <v>612</v>
      </c>
      <c r="AA17" s="176" t="s">
        <v>987</v>
      </c>
    </row>
    <row r="18" spans="1:27" ht="20.149999999999999" customHeight="1" x14ac:dyDescent="0.35">
      <c r="A18" s="202" t="s">
        <v>542</v>
      </c>
      <c r="B18" s="202"/>
      <c r="C18" s="202"/>
      <c r="D18" s="48"/>
      <c r="E18" s="36" t="s">
        <v>521</v>
      </c>
      <c r="F18" s="37">
        <v>1</v>
      </c>
      <c r="G18" s="9" t="str">
        <f>HYPERLINK("#Y14", "Sources &gt;&gt;")</f>
        <v>Sources &gt;&gt;</v>
      </c>
      <c r="H18" s="48"/>
      <c r="I18" s="35" t="s">
        <v>988</v>
      </c>
      <c r="J18" s="41" t="str">
        <f>IFERROR(VLOOKUP(I18,'ISO3166-1'!A:C,3,FALSE),"")</f>
        <v>Argentina</v>
      </c>
      <c r="K18" s="78" t="s">
        <v>989</v>
      </c>
      <c r="L18" s="35" t="s">
        <v>598</v>
      </c>
      <c r="M18" s="79" t="s">
        <v>598</v>
      </c>
      <c r="N18" s="39">
        <v>90255.654999999999</v>
      </c>
      <c r="O18" s="96" t="s">
        <v>990</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991</v>
      </c>
      <c r="J19" s="41" t="str">
        <f>IFERROR(VLOOKUP(I19,'ISO3166-1'!A:C,3,FALSE),"")</f>
        <v>Bangladesh</v>
      </c>
      <c r="K19" s="78" t="s">
        <v>992</v>
      </c>
      <c r="L19" s="35" t="s">
        <v>598</v>
      </c>
      <c r="M19" s="79" t="s">
        <v>598</v>
      </c>
      <c r="N19" s="39">
        <v>957720525.51600003</v>
      </c>
      <c r="O19" s="96" t="s">
        <v>990</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600</v>
      </c>
      <c r="J20" s="41" t="str">
        <f>IFERROR(VLOOKUP(I20,'ISO3166-1'!A:C,3,FALSE),"")</f>
        <v>Brazil</v>
      </c>
      <c r="K20" s="78" t="s">
        <v>992</v>
      </c>
      <c r="L20" s="35" t="s">
        <v>598</v>
      </c>
      <c r="M20" s="79" t="s">
        <v>598</v>
      </c>
      <c r="N20" s="39">
        <v>28607987.945</v>
      </c>
      <c r="O20" s="96" t="s">
        <v>990</v>
      </c>
      <c r="Q20" s="177"/>
      <c r="R20" s="193"/>
      <c r="S20" s="177"/>
      <c r="U20" s="177"/>
      <c r="V20" s="177"/>
      <c r="W20" s="177"/>
      <c r="Y20" s="177"/>
      <c r="Z20" s="177"/>
      <c r="AA20" s="177"/>
    </row>
    <row r="21" spans="1:27" ht="20.149999999999999" customHeight="1" x14ac:dyDescent="0.35">
      <c r="A21" s="93"/>
      <c r="B21" s="9" t="str">
        <f t="shared" si="0"/>
        <v/>
      </c>
      <c r="C21" s="94"/>
      <c r="D21" s="49"/>
      <c r="E21" s="206" t="s">
        <v>993</v>
      </c>
      <c r="F21" s="206"/>
      <c r="G21" s="206"/>
      <c r="H21" s="49"/>
      <c r="I21" s="35" t="s">
        <v>563</v>
      </c>
      <c r="J21" s="41" t="str">
        <f>IFERROR(VLOOKUP(I21,'ISO3166-1'!A:C,3,FALSE),"")</f>
        <v>China</v>
      </c>
      <c r="K21" s="78" t="s">
        <v>992</v>
      </c>
      <c r="L21" s="35"/>
      <c r="M21" s="79" t="s">
        <v>598</v>
      </c>
      <c r="N21" s="39">
        <v>6771530379.1049995</v>
      </c>
      <c r="O21" s="96" t="s">
        <v>990</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565</v>
      </c>
      <c r="J22" s="41" t="str">
        <f>IFERROR(VLOOKUP(I22,'ISO3166-1'!A:C,3,FALSE),"")</f>
        <v>India</v>
      </c>
      <c r="K22" s="78" t="s">
        <v>992</v>
      </c>
      <c r="L22" s="35" t="s">
        <v>598</v>
      </c>
      <c r="M22" s="79" t="s">
        <v>598</v>
      </c>
      <c r="N22" s="39">
        <v>417880832.96700001</v>
      </c>
      <c r="O22" s="96" t="s">
        <v>990</v>
      </c>
      <c r="Q22" s="176" t="s">
        <v>994</v>
      </c>
      <c r="R22" s="188" t="s">
        <v>995</v>
      </c>
      <c r="S22" s="176" t="s">
        <v>996</v>
      </c>
      <c r="U22" s="176" t="s">
        <v>994</v>
      </c>
      <c r="V22" s="188" t="s">
        <v>995</v>
      </c>
      <c r="W22" s="176" t="s">
        <v>997</v>
      </c>
      <c r="Y22" s="176"/>
      <c r="Z22" s="176"/>
      <c r="AA22" s="176"/>
    </row>
    <row r="23" spans="1:27" ht="20.149999999999999" customHeight="1" x14ac:dyDescent="0.35">
      <c r="A23" s="70" t="s">
        <v>522</v>
      </c>
      <c r="B23" s="181" t="str">
        <f>IFERROR(VLOOKUP("A"&amp;$F$1*1&amp;"B1",'Level 4 Categories'!$A:$H,4,FALSE),"")</f>
        <v>Specialised Operational and Technical</v>
      </c>
      <c r="C23" s="182"/>
      <c r="E23" s="206"/>
      <c r="F23" s="206"/>
      <c r="G23" s="206"/>
      <c r="I23" s="35" t="s">
        <v>756</v>
      </c>
      <c r="J23" s="41" t="str">
        <f>IFERROR(VLOOKUP(I23,'ISO3166-1'!A:C,3,FALSE),"")</f>
        <v>Mexico</v>
      </c>
      <c r="K23" s="78" t="s">
        <v>989</v>
      </c>
      <c r="L23" s="35" t="s">
        <v>598</v>
      </c>
      <c r="M23" s="79"/>
      <c r="N23" s="39">
        <v>33884330.708999999</v>
      </c>
      <c r="O23" s="96" t="s">
        <v>990</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Workwear and Uniform Related</v>
      </c>
      <c r="C24" s="184"/>
      <c r="D24" s="48"/>
      <c r="E24" s="206"/>
      <c r="F24" s="206"/>
      <c r="G24" s="206"/>
      <c r="H24" s="48"/>
      <c r="I24" s="35" t="s">
        <v>998</v>
      </c>
      <c r="J24" s="41" t="str">
        <f>IFERROR(VLOOKUP(I24,'ISO3166-1'!A:C,3,FALSE),"")</f>
        <v>Myanmar</v>
      </c>
      <c r="K24" s="78" t="s">
        <v>989</v>
      </c>
      <c r="L24" s="35" t="s">
        <v>598</v>
      </c>
      <c r="M24" s="79"/>
      <c r="N24" s="39">
        <v>19352924.317000002</v>
      </c>
      <c r="O24" s="96" t="s">
        <v>990</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Uniforms</v>
      </c>
      <c r="C25" s="186"/>
      <c r="D25" s="44"/>
      <c r="E25" s="206"/>
      <c r="F25" s="206"/>
      <c r="G25" s="206"/>
      <c r="H25" s="57"/>
      <c r="I25" s="35" t="s">
        <v>623</v>
      </c>
      <c r="J25" s="41" t="str">
        <f>IFERROR(VLOOKUP(I25,'ISO3166-1'!A:C,3,FALSE),"")</f>
        <v>Malaysia</v>
      </c>
      <c r="K25" s="78" t="s">
        <v>989</v>
      </c>
      <c r="L25" s="35"/>
      <c r="M25" s="79" t="s">
        <v>598</v>
      </c>
      <c r="N25" s="39">
        <v>136687291.41700003</v>
      </c>
      <c r="O25" s="96" t="s">
        <v>990</v>
      </c>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Uniforms</v>
      </c>
      <c r="C26" s="180"/>
      <c r="D26" s="44"/>
      <c r="E26" s="206"/>
      <c r="F26" s="206"/>
      <c r="G26" s="206"/>
      <c r="H26" s="57"/>
      <c r="I26" s="35" t="s">
        <v>615</v>
      </c>
      <c r="J26" s="41" t="str">
        <f>IFERROR(VLOOKUP(I26,'ISO3166-1'!A:C,3,FALSE),"")</f>
        <v>Pakistan</v>
      </c>
      <c r="K26" s="78" t="s">
        <v>989</v>
      </c>
      <c r="L26" s="35" t="s">
        <v>598</v>
      </c>
      <c r="M26" s="79"/>
      <c r="N26" s="39">
        <v>88044440.739000008</v>
      </c>
      <c r="O26" s="96" t="s">
        <v>990</v>
      </c>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Police uniforms</v>
      </c>
      <c r="C27" s="180"/>
      <c r="D27" s="44"/>
      <c r="E27" s="206"/>
      <c r="F27" s="206"/>
      <c r="G27" s="206"/>
      <c r="H27" s="57"/>
      <c r="I27" s="35" t="s">
        <v>627</v>
      </c>
      <c r="J27" s="41" t="str">
        <f>IFERROR(VLOOKUP(I27,'ISO3166-1'!A:C,3,FALSE),"")</f>
        <v>Thailand</v>
      </c>
      <c r="K27" s="78" t="s">
        <v>989</v>
      </c>
      <c r="L27" s="35" t="s">
        <v>598</v>
      </c>
      <c r="M27" s="79" t="s">
        <v>598</v>
      </c>
      <c r="N27" s="39">
        <v>106054327.42900001</v>
      </c>
      <c r="O27" s="96" t="s">
        <v>990</v>
      </c>
      <c r="Q27" s="176" t="s">
        <v>986</v>
      </c>
      <c r="R27" s="188" t="s">
        <v>612</v>
      </c>
      <c r="S27" s="176" t="s">
        <v>999</v>
      </c>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School uniforms</v>
      </c>
      <c r="C28" s="180"/>
      <c r="D28" s="44"/>
      <c r="E28" s="206"/>
      <c r="F28" s="206"/>
      <c r="G28" s="206"/>
      <c r="H28" s="57"/>
      <c r="I28" s="35" t="s">
        <v>625</v>
      </c>
      <c r="J28" s="41" t="str">
        <f>IFERROR(VLOOKUP(I28,'ISO3166-1'!A:C,3,FALSE),"")</f>
        <v>Türkiye</v>
      </c>
      <c r="K28" s="78" t="s">
        <v>992</v>
      </c>
      <c r="L28" s="35" t="s">
        <v>598</v>
      </c>
      <c r="M28" s="79"/>
      <c r="N28" s="39">
        <v>114642195.43799999</v>
      </c>
      <c r="O28" s="96" t="s">
        <v>990</v>
      </c>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Security uniforms</v>
      </c>
      <c r="C29" s="180"/>
      <c r="D29" s="44"/>
      <c r="E29" s="206"/>
      <c r="F29" s="206"/>
      <c r="G29" s="206"/>
      <c r="H29" s="57"/>
      <c r="I29" s="35" t="s">
        <v>620</v>
      </c>
      <c r="J29" s="41" t="str">
        <f>IFERROR(VLOOKUP(I29,'ISO3166-1'!A:C,3,FALSE),"")</f>
        <v>Viet Nam</v>
      </c>
      <c r="K29" s="78" t="s">
        <v>992</v>
      </c>
      <c r="L29" s="35" t="s">
        <v>598</v>
      </c>
      <c r="M29" s="79" t="s">
        <v>598</v>
      </c>
      <c r="N29" s="39">
        <v>1168081215.6849999</v>
      </c>
      <c r="O29" s="96" t="s">
        <v>990</v>
      </c>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Doctors coat</v>
      </c>
      <c r="C30" s="180"/>
      <c r="D30" s="44"/>
      <c r="E30" s="206"/>
      <c r="F30" s="206"/>
      <c r="G30" s="206"/>
      <c r="H30" s="57"/>
      <c r="I30" s="35" t="s">
        <v>621</v>
      </c>
      <c r="J30" s="41" t="str">
        <f>IFERROR(VLOOKUP(I30,'ISO3166-1'!A:C,3,FALSE),"")</f>
        <v>Indonesia</v>
      </c>
      <c r="K30" s="78" t="s">
        <v>1000</v>
      </c>
      <c r="L30" s="35" t="s">
        <v>598</v>
      </c>
      <c r="M30" s="79"/>
      <c r="N30" s="39">
        <v>508692499.58800006</v>
      </c>
      <c r="O30" s="96" t="s">
        <v>990</v>
      </c>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Nurses uniforms</v>
      </c>
      <c r="C31" s="180"/>
      <c r="D31" s="44"/>
      <c r="E31" s="206"/>
      <c r="F31" s="206"/>
      <c r="G31" s="206"/>
      <c r="H31" s="57"/>
      <c r="I31" s="35" t="s">
        <v>628</v>
      </c>
      <c r="J31" s="41" t="str">
        <f>IFERROR(VLOOKUP(I31,'ISO3166-1'!A:C,3,FALSE),"")</f>
        <v>Italy</v>
      </c>
      <c r="K31" s="78"/>
      <c r="L31" s="35"/>
      <c r="M31" s="79"/>
      <c r="N31" s="42">
        <v>372389752.46500003</v>
      </c>
      <c r="O31" s="96" t="s">
        <v>990</v>
      </c>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Ambulance officers uniforms</v>
      </c>
      <c r="C32" s="180"/>
      <c r="D32" s="44"/>
      <c r="E32" s="206"/>
      <c r="F32" s="206"/>
      <c r="G32" s="206"/>
      <c r="H32" s="57"/>
      <c r="I32" s="35" t="s">
        <v>604</v>
      </c>
      <c r="J32" s="41" t="str">
        <f>IFERROR(VLOOKUP(I32,'ISO3166-1'!A:C,3,FALSE),"")</f>
        <v>Cambodia</v>
      </c>
      <c r="K32" s="78"/>
      <c r="L32" s="35"/>
      <c r="M32" s="79"/>
      <c r="N32" s="42">
        <v>200199623.92899999</v>
      </c>
      <c r="O32" s="96" t="s">
        <v>990</v>
      </c>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Paramedic uniforms</v>
      </c>
      <c r="C33" s="180"/>
      <c r="D33" s="44"/>
      <c r="E33" s="206"/>
      <c r="F33" s="206"/>
      <c r="G33" s="206"/>
      <c r="H33" s="57"/>
      <c r="I33" s="35" t="s">
        <v>789</v>
      </c>
      <c r="J33" s="41" t="str">
        <f>IFERROR(VLOOKUP(I33,'ISO3166-1'!A:C,3,FALSE),"")</f>
        <v>Sri Lanka</v>
      </c>
      <c r="K33" s="34"/>
      <c r="L33" s="35"/>
      <c r="M33" s="35"/>
      <c r="N33" s="42">
        <v>137745703.18000001</v>
      </c>
      <c r="O33" s="35" t="s">
        <v>990</v>
      </c>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Judicial robe</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Prison officer uniform</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Prisoner uniform</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Patient clothing</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Specialist Clothing</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Firefighter uniform</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Institutional food preparation or service attire</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Bullet proof vests</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Mining headlamp</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Heat resistant clothing</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Wetsuits</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Safety apparel</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Safety footwear</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Safety vests</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Safety sleeves</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Safety helmets</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Safety glasses</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Hazardous material protective apparel</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ZAT1FgreR0FSD2IF81qzsnu28IOm9W/fwvsO7jkcq4yVtTWWugolg2RN5R1ZulpAgQYuzjYEFArYc+qk9af7Dg==" saltValue="ArupXCsjR1KNJ3fZD2aW6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250" priority="8" operator="containsText" text="⊟">
      <formula>NOT(ISERROR(SEARCH("⊟",A12)))</formula>
    </cfRule>
    <cfRule type="containsText" dxfId="249" priority="9" operator="containsText" text="⊞">
      <formula>NOT(ISERROR(SEARCH("⊞",A12)))</formula>
    </cfRule>
  </conditionalFormatting>
  <conditionalFormatting sqref="F2 G3">
    <cfRule type="cellIs" dxfId="248" priority="3" operator="equal">
      <formula>"Minor"</formula>
    </cfRule>
    <cfRule type="cellIs" dxfId="247" priority="4" operator="equal">
      <formula>"Low"</formula>
    </cfRule>
    <cfRule type="cellIs" dxfId="246" priority="5" operator="equal">
      <formula>"Moderate"</formula>
    </cfRule>
    <cfRule type="cellIs" dxfId="245" priority="6" operator="greaterThanOrEqual">
      <formula>"High"</formula>
    </cfRule>
  </conditionalFormatting>
  <conditionalFormatting sqref="F15">
    <cfRule type="expression" dxfId="244" priority="1">
      <formula>#REF!&lt;&gt;""</formula>
    </cfRule>
  </conditionalFormatting>
  <conditionalFormatting sqref="F16:F18">
    <cfRule type="expression" dxfId="243" priority="7">
      <formula>#REF!&lt;&gt;""</formula>
    </cfRule>
  </conditionalFormatting>
  <conditionalFormatting sqref="L17:M52">
    <cfRule type="cellIs" dxfId="242"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5631251F-0B97-40C1-9332-9651D29EBD09}">
      <formula1>OR(D16=0,D16=1)</formula1>
    </dataValidation>
    <dataValidation type="custom" allowBlank="1" showInputMessage="1" showErrorMessage="1" errorTitle="Enter 0 or 3" error="Enter 0 or 3" promptTitle="Enter 0 or 3" prompt="0 = no risk identified_x000a_3 = risk identified on the HRPL list" sqref="D19" xr:uid="{C9FA80A8-45EF-4430-9B20-7E8EDC45AA88}">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8EB12635-649F-4790-9081-DB9F90AFACB1}">
      <formula1>OR(F15=0,F15=3)</formula1>
    </dataValidation>
  </dataValidations>
  <hyperlinks>
    <hyperlink ref="K15" r:id="rId1" display="HRPL: Data as of Sepetmeber 28, 2022 (Link)" xr:uid="{1973DBBA-275A-41FF-8365-8CB98C1B5A95}"/>
    <hyperlink ref="K15:M15" r:id="rId2" display="US Dept of Labour TVPRA List 2022 (Link)" xr:uid="{A3658972-CB22-4B5D-A4DE-9456506A8E20}"/>
    <hyperlink ref="O15" r:id="rId3" xr:uid="{E664FE25-65F0-4099-BD7A-4A1464877598}"/>
    <hyperlink ref="N15" r:id="rId4" xr:uid="{5B1273C9-616B-452C-AB4F-FA9C3DBD5461}"/>
    <hyperlink ref="E17" location="'Supply Chain Model'!A1" display="Supply Chain Model" xr:uid="{1DEFD34C-6665-4136-B7A3-80F105BCC683}"/>
    <hyperlink ref="E15" location="'Authoritative Determinations'!A1" display="Product (Authoritative Determinations)" xr:uid="{D91A55ED-7E74-470A-A190-6468C24980FC}"/>
    <hyperlink ref="E16" location="'Vulnerable populations'!A1" display="Vulnerable population" xr:uid="{3B9F46B1-130A-4634-AB49-23350EB58664}"/>
    <hyperlink ref="E18" location="'Regulatory context'!A1" display="Regulatory context" xr:uid="{00E46C27-554C-4B70-AF6E-9BAA16DC82E1}"/>
    <hyperlink ref="R17" r:id="rId5" xr:uid="{E821B6BC-43BC-4FE2-93E0-BD4954D8889E}"/>
    <hyperlink ref="R22" r:id="rId6" xr:uid="{A2336551-4865-4BCC-B12B-BADCBD09A5F8}"/>
    <hyperlink ref="R27" r:id="rId7" xr:uid="{F6D771FC-08BD-4B16-AE03-9C2BCD670387}"/>
    <hyperlink ref="V17" r:id="rId8" xr:uid="{BEB4B2D5-997F-453B-946B-A3D8AB43A650}"/>
    <hyperlink ref="V22" r:id="rId9" xr:uid="{CF017172-7714-4C59-82D9-35BFCB9279EF}"/>
    <hyperlink ref="Z17" r:id="rId10" xr:uid="{21F5C313-F844-44A9-AC1D-8CF09920AD77}"/>
  </hyperlinks>
  <pageMargins left="0.23622047244094491" right="0.23622047244094491" top="1.1811023622047245" bottom="0.19685039370078741" header="0.31496062992125984" footer="0.31496062992125984"/>
  <pageSetup paperSize="9" scale="42" fitToHeight="3" orientation="landscape" r:id="rId11"/>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4F7B5-6261-4C5F-9EFD-0C48E819E783}">
  <sheetPr codeName="Sheet109">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1001</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Construction (Materials Equipment &amp; Services)</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Construction Materials</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External Building Materials</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t="s">
        <v>563</v>
      </c>
      <c r="J18" s="41" t="str">
        <f>IFERROR(VLOOKUP(I18,'ISO3166-1'!A:C,3,FALSE),"")</f>
        <v>China</v>
      </c>
      <c r="K18" s="78"/>
      <c r="L18" s="35"/>
      <c r="M18" s="79"/>
      <c r="N18" s="39">
        <v>294566392.69299996</v>
      </c>
      <c r="O18" s="96" t="s">
        <v>1002</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564</v>
      </c>
      <c r="J19" s="41" t="str">
        <f>IFERROR(VLOOKUP(I19,'ISO3166-1'!A:C,3,FALSE),"")</f>
        <v>United States of America (the)</v>
      </c>
      <c r="K19" s="78"/>
      <c r="L19" s="35"/>
      <c r="M19" s="79"/>
      <c r="N19" s="39">
        <v>288359406.60699999</v>
      </c>
      <c r="O19" s="96" t="s">
        <v>1002</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719</v>
      </c>
      <c r="J20" s="41" t="str">
        <f>IFERROR(VLOOKUP(I20,'ISO3166-1'!A:C,3,FALSE),"")</f>
        <v>Singapore</v>
      </c>
      <c r="K20" s="78"/>
      <c r="L20" s="35"/>
      <c r="M20" s="79"/>
      <c r="N20" s="39">
        <v>169344700.35299999</v>
      </c>
      <c r="O20" s="96" t="s">
        <v>1002</v>
      </c>
      <c r="Q20" s="177"/>
      <c r="R20" s="193"/>
      <c r="S20" s="177"/>
      <c r="U20" s="177"/>
      <c r="V20" s="177"/>
      <c r="W20" s="177"/>
      <c r="Y20" s="177"/>
      <c r="Z20" s="177"/>
      <c r="AA20" s="177"/>
    </row>
    <row r="21" spans="1:27" ht="20.149999999999999" customHeight="1" x14ac:dyDescent="0.35">
      <c r="A21" s="93"/>
      <c r="B21" s="9" t="str">
        <f t="shared" si="0"/>
        <v/>
      </c>
      <c r="C21" s="94"/>
      <c r="D21" s="49"/>
      <c r="E21" s="206" t="s">
        <v>681</v>
      </c>
      <c r="F21" s="206"/>
      <c r="G21" s="206"/>
      <c r="H21" s="49"/>
      <c r="I21" s="35" t="s">
        <v>627</v>
      </c>
      <c r="J21" s="41" t="str">
        <f>IFERROR(VLOOKUP(I21,'ISO3166-1'!A:C,3,FALSE),"")</f>
        <v>Thailand</v>
      </c>
      <c r="K21" s="78"/>
      <c r="L21" s="35"/>
      <c r="M21" s="79"/>
      <c r="N21" s="39">
        <v>87382042.435000002</v>
      </c>
      <c r="O21" s="96" t="s">
        <v>1002</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623</v>
      </c>
      <c r="J22" s="41" t="str">
        <f>IFERROR(VLOOKUP(I22,'ISO3166-1'!A:C,3,FALSE),"")</f>
        <v>Malaysia</v>
      </c>
      <c r="K22" s="78"/>
      <c r="L22" s="35"/>
      <c r="M22" s="79"/>
      <c r="N22" s="39">
        <v>77687861.964000002</v>
      </c>
      <c r="O22" s="96" t="s">
        <v>1002</v>
      </c>
      <c r="Q22" s="176"/>
      <c r="R22" s="188"/>
      <c r="S22" s="176"/>
      <c r="U22" s="176"/>
      <c r="V22" s="188"/>
      <c r="W22" s="176"/>
      <c r="Y22" s="176"/>
      <c r="Z22" s="176"/>
      <c r="AA22" s="176"/>
    </row>
    <row r="23" spans="1:27" ht="20.149999999999999" customHeight="1" x14ac:dyDescent="0.35">
      <c r="A23" s="70" t="s">
        <v>522</v>
      </c>
      <c r="B23" s="181" t="str">
        <f>IFERROR(VLOOKUP("A"&amp;$F$1*1&amp;"B1",'Level 4 Categories'!$A:$H,4,FALSE),"")</f>
        <v>Construction</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Construction Materials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Asphalt, Bitumen and Aggregates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Asphalt</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Asphalt waterproof coating</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Bitumen</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Aggregates</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Stone</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Sand</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Dirt and soil</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Decorative rock</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Clays</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A12uOhzAQsVhxxCJDAOkGufbF2ZnKfhHnAmV4+9N6wySPUfqsUq6VkO0Oi1O5D3/LJMmPc7cRnD2t0pa0T3fHA==" saltValue="MrCrgMAkvut4zQutqPIO7A=="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241" priority="8" operator="containsText" text="⊟">
      <formula>NOT(ISERROR(SEARCH("⊟",A12)))</formula>
    </cfRule>
    <cfRule type="containsText" dxfId="240" priority="9" operator="containsText" text="⊞">
      <formula>NOT(ISERROR(SEARCH("⊞",A12)))</formula>
    </cfRule>
  </conditionalFormatting>
  <conditionalFormatting sqref="F2 G3">
    <cfRule type="cellIs" dxfId="239" priority="3" operator="equal">
      <formula>"Minor"</formula>
    </cfRule>
    <cfRule type="cellIs" dxfId="238" priority="4" operator="equal">
      <formula>"Low"</formula>
    </cfRule>
    <cfRule type="cellIs" dxfId="237" priority="5" operator="equal">
      <formula>"Moderate"</formula>
    </cfRule>
    <cfRule type="cellIs" dxfId="236" priority="6" operator="greaterThanOrEqual">
      <formula>"High"</formula>
    </cfRule>
  </conditionalFormatting>
  <conditionalFormatting sqref="F15">
    <cfRule type="expression" dxfId="235" priority="1">
      <formula>#REF!&lt;&gt;""</formula>
    </cfRule>
  </conditionalFormatting>
  <conditionalFormatting sqref="F16:F18">
    <cfRule type="expression" dxfId="234" priority="7">
      <formula>#REF!&lt;&gt;""</formula>
    </cfRule>
  </conditionalFormatting>
  <conditionalFormatting sqref="L17:M52">
    <cfRule type="cellIs" dxfId="233"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C8E12E5B-A3AD-4ADC-81BB-57BE074EE758}">
      <formula1>OR(D16=0,D16=1)</formula1>
    </dataValidation>
    <dataValidation type="custom" allowBlank="1" showInputMessage="1" showErrorMessage="1" errorTitle="Enter 0 or 3" error="Enter 0 or 3" promptTitle="Enter 0 or 3" prompt="0 = no risk identified_x000a_3 = risk identified on the HRPL list" sqref="D19" xr:uid="{6FC1B1DC-5551-49EF-8B8F-C61CC25C5DD3}">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44B843E7-712C-4853-9469-B9C81E5DD543}">
      <formula1>OR(F15=0,F15=3)</formula1>
    </dataValidation>
  </dataValidations>
  <hyperlinks>
    <hyperlink ref="K15" r:id="rId1" display="HRPL: Data as of Sepetmeber 28, 2022 (Link)" xr:uid="{F89D9806-5FC1-43B4-B29B-7C0D993AC678}"/>
    <hyperlink ref="K15:M15" r:id="rId2" display="US Dept of Labour TVPRA List 2022 (Link)" xr:uid="{F0B8C254-8BF8-4BE3-A18D-BEDD15DEC9EB}"/>
    <hyperlink ref="O15" r:id="rId3" xr:uid="{7D4228DD-366E-448A-9D86-F9A81F267450}"/>
    <hyperlink ref="N15" r:id="rId4" xr:uid="{000208C1-5327-4021-AEED-E58FAE97831B}"/>
    <hyperlink ref="E17" location="'Supply Chain Model'!A1" display="Supply Chain Model" xr:uid="{7A8B1F4A-DA4F-48A5-A4B5-A4E1E00B6D58}"/>
    <hyperlink ref="E15" location="'Authoritative Determinations'!A1" display="Product (Authoritative Determinations)" xr:uid="{6A68F6EF-3962-49CF-9FE3-59DDC235ED28}"/>
    <hyperlink ref="E16" location="'Vulnerable populations'!A1" display="Vulnerable population" xr:uid="{18AD5708-6EDF-40A0-89F4-3AB364218E8D}"/>
    <hyperlink ref="E18" location="'Regulatory context'!A1" display="Regulatory context" xr:uid="{D97E7DD3-6E20-4FE7-9543-63814002043C}"/>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C1FF8-B951-409C-9169-D214CBE5C76A}">
  <sheetPr codeName="Sheet110">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1003</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Low</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Construction (Materials Equipment &amp; Services)</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General Contractors / Contracted Services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Tier 1</v>
      </c>
      <c r="C17" s="192"/>
      <c r="E17" s="36" t="s">
        <v>22</v>
      </c>
      <c r="F17" s="37">
        <v>0</v>
      </c>
      <c r="G17" s="9" t="str">
        <f>HYPERLINK("#U14", "Sources &gt;&gt;")</f>
        <v>Sources &gt;&gt;</v>
      </c>
      <c r="I17" s="35" t="s">
        <v>538</v>
      </c>
      <c r="J17" s="41" t="str">
        <f>IFERROR(VLOOKUP(I17,'ISO3166-1'!A:C,3,FALSE),"")</f>
        <v>Australia</v>
      </c>
      <c r="K17" s="34"/>
      <c r="L17" s="35"/>
      <c r="M17" s="35"/>
      <c r="N17" s="39"/>
      <c r="O17" s="96"/>
      <c r="Q17" s="176" t="s">
        <v>539</v>
      </c>
      <c r="R17" s="188" t="s">
        <v>540</v>
      </c>
      <c r="S17" s="176" t="s">
        <v>541</v>
      </c>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t="s">
        <v>1004</v>
      </c>
      <c r="B19" s="9" t="str">
        <f>IF(A19="","",HYPERLINK("#'"&amp;A19&amp;"'!A1","Link"))</f>
        <v>Link</v>
      </c>
      <c r="C19" s="32" t="s">
        <v>1005</v>
      </c>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1006</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546</v>
      </c>
      <c r="R22" s="188" t="s">
        <v>547</v>
      </c>
      <c r="S22" s="176" t="s">
        <v>548</v>
      </c>
      <c r="U22" s="176"/>
      <c r="V22" s="188"/>
      <c r="W22" s="176"/>
      <c r="Y22" s="176"/>
      <c r="Z22" s="176"/>
      <c r="AA22" s="176"/>
    </row>
    <row r="23" spans="1:27" ht="20.149999999999999" customHeight="1" x14ac:dyDescent="0.35">
      <c r="A23" s="70" t="s">
        <v>522</v>
      </c>
      <c r="B23" s="181" t="str">
        <f>IFERROR(VLOOKUP("A"&amp;$F$1*1&amp;"B1",'Level 4 Categories'!$A:$H,4,FALSE),"")</f>
        <v>Construction</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Construction Building Services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Various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HVAC mechanical construction service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HVAC solar energy construction service</v>
      </c>
      <c r="C27" s="180"/>
      <c r="D27" s="44"/>
      <c r="E27" s="206"/>
      <c r="F27" s="206"/>
      <c r="G27" s="206"/>
      <c r="H27" s="57"/>
      <c r="I27" s="35"/>
      <c r="J27" s="41" t="str">
        <f>IFERROR(VLOOKUP(I27,'ISO3166-1'!A:C,3,FALSE),"")</f>
        <v/>
      </c>
      <c r="K27" s="78"/>
      <c r="L27" s="35"/>
      <c r="M27" s="79"/>
      <c r="N27" s="39"/>
      <c r="O27" s="96"/>
      <c r="Q27" s="176" t="s">
        <v>550</v>
      </c>
      <c r="R27" s="188" t="s">
        <v>551</v>
      </c>
      <c r="S27" s="176" t="s">
        <v>552</v>
      </c>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HVAC ventilation and duct work construction service</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HVAC refrigeration construction service</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Electric power system construction service</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Construction Electrical cable laying service</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Construction Electrical engineering services</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Construction Lighting installation services</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Construction Lighting engineering service</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Construction Elevators</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Elevator front installation service</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Construction Escalator or walkways</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Escalator installation service</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Construction Security or access control systems</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Construction Alarm systems</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Construction Locks and security hardware and accessories</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Plumbing construction services</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Septic system construction service</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Fire sprinkler system installation service</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Irrigation sprinkler system installation service</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Construction Site Garbage collection or destruction or processing or disposal</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Construction Site Inorganic waste collection and disposal</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uNR4JnaqoWC88/n+9qX/FyBskgq4HOvJwuOOqVU3+DeFHkRXLaysG86Li91lANvQhllScHk0fMgcm58yUEYpbA==" saltValue="QQGdid/ZttiA58VfanDn2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232" priority="8" operator="containsText" text="⊟">
      <formula>NOT(ISERROR(SEARCH("⊟",A12)))</formula>
    </cfRule>
    <cfRule type="containsText" dxfId="231" priority="9" operator="containsText" text="⊞">
      <formula>NOT(ISERROR(SEARCH("⊞",A12)))</formula>
    </cfRule>
  </conditionalFormatting>
  <conditionalFormatting sqref="F2 G3">
    <cfRule type="cellIs" dxfId="230" priority="3" operator="equal">
      <formula>"Minor"</formula>
    </cfRule>
    <cfRule type="cellIs" dxfId="229" priority="4" operator="equal">
      <formula>"Low"</formula>
    </cfRule>
    <cfRule type="cellIs" dxfId="228" priority="5" operator="equal">
      <formula>"Moderate"</formula>
    </cfRule>
    <cfRule type="cellIs" dxfId="227" priority="6" operator="greaterThanOrEqual">
      <formula>"High"</formula>
    </cfRule>
  </conditionalFormatting>
  <conditionalFormatting sqref="F15">
    <cfRule type="expression" dxfId="226" priority="1">
      <formula>#REF!&lt;&gt;""</formula>
    </cfRule>
  </conditionalFormatting>
  <conditionalFormatting sqref="F16:F18">
    <cfRule type="expression" dxfId="225" priority="7">
      <formula>#REF!&lt;&gt;""</formula>
    </cfRule>
  </conditionalFormatting>
  <conditionalFormatting sqref="L17:M52">
    <cfRule type="cellIs" dxfId="224"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91BC3403-9878-40CF-AADB-32DCF8D7DD47}">
      <formula1>OR(D16=0,D16=1)</formula1>
    </dataValidation>
    <dataValidation type="custom" allowBlank="1" showInputMessage="1" showErrorMessage="1" errorTitle="Enter 0 or 3" error="Enter 0 or 3" promptTitle="Enter 0 or 3" prompt="0 = no risk identified_x000a_3 = risk identified on the HRPL list" sqref="D19" xr:uid="{6A28093B-0C0F-43A8-983D-3EBD7FBAD101}">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0EFE4723-EDFC-462B-91C9-BBE05429AC06}">
      <formula1>OR(F15=0,F15=3)</formula1>
    </dataValidation>
  </dataValidations>
  <hyperlinks>
    <hyperlink ref="K15" r:id="rId1" display="HRPL: Data as of Sepetmeber 28, 2022 (Link)" xr:uid="{7750BE05-9775-41B0-BB31-6879AC3DFD97}"/>
    <hyperlink ref="K15:M15" r:id="rId2" display="US Dept of Labour TVPRA List 2022 (Link)" xr:uid="{A86F6078-9A0E-46DC-B41F-7E041F0B76C3}"/>
    <hyperlink ref="O15" r:id="rId3" xr:uid="{2DE42CDE-ADFF-4425-94D0-7449B2AD8B88}"/>
    <hyperlink ref="N15" r:id="rId4" xr:uid="{84EA0DB6-A008-495C-9851-784260C993C1}"/>
    <hyperlink ref="E17" location="'Supply Chain Model'!A1" display="Supply Chain Model" xr:uid="{3C394C06-6B38-4D0A-8026-0982C9BCAB81}"/>
    <hyperlink ref="E15" location="'Authoritative Determinations'!A1" display="Product (Authoritative Determinations)" xr:uid="{22DF7211-3CBB-4585-B355-4B2A2A894551}"/>
    <hyperlink ref="E16" location="'Vulnerable populations'!A1" display="Vulnerable population" xr:uid="{823C37E8-F0DF-4828-B48F-4305A49B8DC3}"/>
    <hyperlink ref="E18" location="'Regulatory context'!A1" display="Regulatory context" xr:uid="{6DA5D823-B969-47EF-AAB6-D0EB3EF1B73A}"/>
    <hyperlink ref="R17" r:id="rId5" xr:uid="{4097B572-2685-47F8-81DA-668A6FC465E5}"/>
    <hyperlink ref="R22" r:id="rId6" xr:uid="{21C8C4C7-5C47-44F0-97A6-3A3B0577EB46}"/>
    <hyperlink ref="R27" r:id="rId7" xr:uid="{C569AE2A-451A-41BF-B7ED-1AD06F24D2B8}"/>
  </hyperlinks>
  <pageMargins left="0.23622047244094491" right="0.23622047244094491" top="1.1811023622047245" bottom="0.19685039370078741" header="0.31496062992125984" footer="0.31496062992125984"/>
  <pageSetup paperSize="9" scale="42" fitToHeight="3" orientation="landscape" r:id="rId8"/>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9"/>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54B33-E36C-4217-ABB1-06CB674836EB}">
  <sheetPr codeName="Sheet111">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1004</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Moderate</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Construction (Materials Equipment &amp; Services)</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General Contractors / Contracted Services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Tier 2</v>
      </c>
      <c r="C17" s="192"/>
      <c r="E17" s="36" t="s">
        <v>22</v>
      </c>
      <c r="F17" s="37">
        <v>1</v>
      </c>
      <c r="G17" s="9" t="str">
        <f>HYPERLINK("#U14", "Sources &gt;&gt;")</f>
        <v>Sources &gt;&gt;</v>
      </c>
      <c r="I17" s="35" t="s">
        <v>538</v>
      </c>
      <c r="J17" s="41" t="str">
        <f>IFERROR(VLOOKUP(I17,'ISO3166-1'!A:C,3,FALSE),"")</f>
        <v>Australia</v>
      </c>
      <c r="K17" s="34"/>
      <c r="L17" s="35"/>
      <c r="M17" s="35"/>
      <c r="N17" s="39"/>
      <c r="O17" s="96"/>
      <c r="Q17" s="176" t="s">
        <v>539</v>
      </c>
      <c r="R17" s="188" t="s">
        <v>540</v>
      </c>
      <c r="S17" s="176" t="s">
        <v>541</v>
      </c>
      <c r="U17" s="176" t="s">
        <v>539</v>
      </c>
      <c r="V17" s="188" t="s">
        <v>540</v>
      </c>
      <c r="W17" s="176" t="s">
        <v>653</v>
      </c>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t="s">
        <v>1003</v>
      </c>
      <c r="B19" s="9" t="str">
        <f>IF(A19="","",HYPERLINK("#'"&amp;A19&amp;"'!A1","Link"))</f>
        <v>Link</v>
      </c>
      <c r="C19" s="32" t="s">
        <v>1007</v>
      </c>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1008</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546</v>
      </c>
      <c r="R22" s="188" t="s">
        <v>547</v>
      </c>
      <c r="S22" s="176" t="s">
        <v>548</v>
      </c>
      <c r="U22" s="176" t="s">
        <v>654</v>
      </c>
      <c r="V22" s="188" t="s">
        <v>655</v>
      </c>
      <c r="W22" s="176" t="s">
        <v>656</v>
      </c>
      <c r="Y22" s="176"/>
      <c r="Z22" s="176"/>
      <c r="AA22" s="176"/>
    </row>
    <row r="23" spans="1:27" ht="20.149999999999999" customHeight="1" x14ac:dyDescent="0.35">
      <c r="A23" s="70" t="s">
        <v>522</v>
      </c>
      <c r="B23" s="181" t="str">
        <f>IFERROR(VLOOKUP("A"&amp;$F$1*1&amp;"B1",'Level 4 Categories'!$A:$H,4,FALSE),"")</f>
        <v>Construction</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Trades in Construction</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Various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Construction Commercial painting service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Construction Industrial painting service</v>
      </c>
      <c r="C27" s="180"/>
      <c r="D27" s="44"/>
      <c r="E27" s="206"/>
      <c r="F27" s="206"/>
      <c r="G27" s="206"/>
      <c r="H27" s="57"/>
      <c r="I27" s="35"/>
      <c r="J27" s="41" t="str">
        <f>IFERROR(VLOOKUP(I27,'ISO3166-1'!A:C,3,FALSE),"")</f>
        <v/>
      </c>
      <c r="K27" s="78"/>
      <c r="L27" s="35"/>
      <c r="M27" s="79"/>
      <c r="N27" s="39"/>
      <c r="O27" s="96"/>
      <c r="Q27" s="176" t="s">
        <v>550</v>
      </c>
      <c r="R27" s="188" t="s">
        <v>551</v>
      </c>
      <c r="S27" s="176" t="s">
        <v>552</v>
      </c>
      <c r="U27" s="176" t="s">
        <v>1009</v>
      </c>
      <c r="V27" s="188" t="s">
        <v>1010</v>
      </c>
      <c r="W27" s="176" t="s">
        <v>1011</v>
      </c>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Construction Bridge painting service</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Construction Residential painting service</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Construction Coating services</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Construction Bricklaying service</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Construction Concrete installation and repair services</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Construction Concrete pumping service</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Construction Concrete forms erection and dismantling service</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Construction Glazing of concrete surfaces service</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Construction Fencing and railing service</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Construction Carpentry services</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Construction Roofing service</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Construction Gutter and downspout service</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Construction Structural steel erection services</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Construction Stainless steel welded or brazed sheet assemblies</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Construction Stainless steel bonded sheet assemblies</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Construction Landscaping services</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Construction Ceramic tile installation service</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Construction Asphalt tile installation service</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Construction Vinyl floor tile and sheet installation service</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Construction Cement or lime or plaster manufacturing services</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Construction Asbestos removal or encapsulation</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Construction Hazardous waste disposal</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Construction General residential construction contractor service</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eqcqwvz1v1BSX9bCYvBev8YgjMPYA7rFFTrxIUjbnH1CXqd9FKWq+5uJdf89JKHRWXTE7Z1q9zpaGHs6WGgb8A==" saltValue="aM6uPjYHR8FNrXi/Z8QmaA=="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223" priority="8" operator="containsText" text="⊟">
      <formula>NOT(ISERROR(SEARCH("⊟",A12)))</formula>
    </cfRule>
    <cfRule type="containsText" dxfId="222" priority="9" operator="containsText" text="⊞">
      <formula>NOT(ISERROR(SEARCH("⊞",A12)))</formula>
    </cfRule>
  </conditionalFormatting>
  <conditionalFormatting sqref="F2 G3">
    <cfRule type="cellIs" dxfId="221" priority="3" operator="equal">
      <formula>"Minor"</formula>
    </cfRule>
    <cfRule type="cellIs" dxfId="220" priority="4" operator="equal">
      <formula>"Low"</formula>
    </cfRule>
    <cfRule type="cellIs" dxfId="219" priority="5" operator="equal">
      <formula>"Moderate"</formula>
    </cfRule>
    <cfRule type="cellIs" dxfId="218" priority="6" operator="greaterThanOrEqual">
      <formula>"High"</formula>
    </cfRule>
  </conditionalFormatting>
  <conditionalFormatting sqref="F15">
    <cfRule type="expression" dxfId="217" priority="1">
      <formula>#REF!&lt;&gt;""</formula>
    </cfRule>
  </conditionalFormatting>
  <conditionalFormatting sqref="F16:F18">
    <cfRule type="expression" dxfId="216" priority="7">
      <formula>#REF!&lt;&gt;""</formula>
    </cfRule>
  </conditionalFormatting>
  <conditionalFormatting sqref="L17:M52">
    <cfRule type="cellIs" dxfId="215"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556B6A49-4F89-43FF-8E9B-8EF7ADE31AB0}">
      <formula1>OR(D16=0,D16=1)</formula1>
    </dataValidation>
    <dataValidation type="custom" allowBlank="1" showInputMessage="1" showErrorMessage="1" errorTitle="Enter 0 or 3" error="Enter 0 or 3" promptTitle="Enter 0 or 3" prompt="0 = no risk identified_x000a_3 = risk identified on the HRPL list" sqref="D19" xr:uid="{2C5BB158-C226-470E-B86A-2BA63458E813}">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1FC23C1E-9360-4CFA-93F7-294F208A320B}">
      <formula1>OR(F15=0,F15=3)</formula1>
    </dataValidation>
  </dataValidations>
  <hyperlinks>
    <hyperlink ref="K15" r:id="rId1" display="HRPL: Data as of Sepetmeber 28, 2022 (Link)" xr:uid="{45F87417-AAD0-4B35-8D18-C6B2AC092AA0}"/>
    <hyperlink ref="K15:M15" r:id="rId2" display="US Dept of Labour TVPRA List 2022 (Link)" xr:uid="{90D60196-C442-402D-9127-CFCD62438CB6}"/>
    <hyperlink ref="O15" r:id="rId3" xr:uid="{FB5DD2ED-1E75-49A2-BDF6-C1DDA2BEC525}"/>
    <hyperlink ref="N15" r:id="rId4" xr:uid="{6A10F161-0ACF-4846-BBA3-DEECE4EFFEF7}"/>
    <hyperlink ref="V27" r:id="rId5" xr:uid="{63E51865-4C6B-4B41-9C0A-B91E1769A34D}"/>
    <hyperlink ref="E17" location="'Supply Chain Model'!A1" display="Supply Chain Model" xr:uid="{00A7E9CA-428B-4C0D-885E-1D9014980A70}"/>
    <hyperlink ref="E15" location="'Authoritative Determinations'!A1" display="Product (Authoritative Determinations)" xr:uid="{A132312E-8A62-4646-9D7C-E0C78D39DC8A}"/>
    <hyperlink ref="E16" location="'Vulnerable populations'!A1" display="Vulnerable population" xr:uid="{E27AFD20-EF45-46EE-B751-CE98134ADB00}"/>
    <hyperlink ref="E18" location="'Regulatory context'!A1" display="Regulatory context" xr:uid="{90CF8528-29FD-4F39-90E1-748390D15BD3}"/>
    <hyperlink ref="R17" r:id="rId6" xr:uid="{32BD52CC-4B27-44E0-837C-692BF4799194}"/>
    <hyperlink ref="R22" r:id="rId7" xr:uid="{C88EDE5F-FFA0-4085-96D6-D5B6C10D679A}"/>
    <hyperlink ref="R27" r:id="rId8" xr:uid="{8531A47A-B02F-4BD6-8571-4E089AEE2026}"/>
    <hyperlink ref="V17" r:id="rId9" xr:uid="{FDEE689D-106F-4EE1-B9DB-24DF0F9FFA8C}"/>
    <hyperlink ref="V22" r:id="rId10" xr:uid="{ACAFFBFF-63DE-4A5B-AF72-938582FE20C6}"/>
  </hyperlinks>
  <pageMargins left="0.23622047244094491" right="0.23622047244094491" top="1.1811023622047245" bottom="0.19685039370078741" header="0.31496062992125984" footer="0.31496062992125984"/>
  <pageSetup paperSize="9" scale="42" fitToHeight="3" orientation="landscape" r:id="rId11"/>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169DA-8A94-45AE-BC21-B6AAD246EBAB}">
  <sheetPr codeName="Sheet112">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1012</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Construction (Materials Equipment &amp; Services)</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Plant &amp; Equipment</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Earthmoving &amp; Excavations</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t="s">
        <v>564</v>
      </c>
      <c r="J18" s="41" t="str">
        <f>IFERROR(VLOOKUP(I18,'ISO3166-1'!A:C,3,FALSE),"")</f>
        <v>United States of America (the)</v>
      </c>
      <c r="K18" s="78"/>
      <c r="L18" s="35"/>
      <c r="M18" s="79"/>
      <c r="N18" s="39">
        <v>1128535937</v>
      </c>
      <c r="O18" s="96">
        <v>723</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563</v>
      </c>
      <c r="J19" s="41" t="str">
        <f>IFERROR(VLOOKUP(I19,'ISO3166-1'!A:C,3,FALSE),"")</f>
        <v>China</v>
      </c>
      <c r="K19" s="78"/>
      <c r="L19" s="35"/>
      <c r="M19" s="79"/>
      <c r="N19" s="39">
        <v>1080281837</v>
      </c>
      <c r="O19" s="96">
        <v>723</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568</v>
      </c>
      <c r="J20" s="41" t="str">
        <f>IFERROR(VLOOKUP(I20,'ISO3166-1'!A:C,3,FALSE),"")</f>
        <v>Japan</v>
      </c>
      <c r="K20" s="78"/>
      <c r="L20" s="35"/>
      <c r="M20" s="79"/>
      <c r="N20" s="39">
        <v>824713580</v>
      </c>
      <c r="O20" s="96">
        <v>723</v>
      </c>
      <c r="Q20" s="177"/>
      <c r="R20" s="193"/>
      <c r="S20" s="177"/>
      <c r="U20" s="177"/>
      <c r="V20" s="177"/>
      <c r="W20" s="177"/>
      <c r="Y20" s="177"/>
      <c r="Z20" s="177"/>
      <c r="AA20" s="177"/>
    </row>
    <row r="21" spans="1:27" ht="20.149999999999999" customHeight="1" x14ac:dyDescent="0.35">
      <c r="A21" s="93"/>
      <c r="B21" s="9" t="str">
        <f t="shared" si="0"/>
        <v/>
      </c>
      <c r="C21" s="94"/>
      <c r="D21" s="49"/>
      <c r="E21" s="206" t="s">
        <v>970</v>
      </c>
      <c r="F21" s="206"/>
      <c r="G21" s="206"/>
      <c r="H21" s="49"/>
      <c r="I21" s="35" t="s">
        <v>575</v>
      </c>
      <c r="J21" s="41" t="str">
        <f>IFERROR(VLOOKUP(I21,'ISO3166-1'!A:C,3,FALSE),"")</f>
        <v>Germany</v>
      </c>
      <c r="K21" s="78"/>
      <c r="L21" s="35"/>
      <c r="M21" s="79"/>
      <c r="N21" s="39">
        <v>255806374</v>
      </c>
      <c r="O21" s="96">
        <v>723</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629</v>
      </c>
      <c r="J22" s="41" t="str">
        <f>IFERROR(VLOOKUP(I22,'ISO3166-1'!A:C,3,FALSE),"")</f>
        <v>Finland</v>
      </c>
      <c r="K22" s="78"/>
      <c r="L22" s="35"/>
      <c r="M22" s="79"/>
      <c r="N22" s="39">
        <v>242524189</v>
      </c>
      <c r="O22" s="96">
        <v>723</v>
      </c>
      <c r="Q22" s="176"/>
      <c r="R22" s="188"/>
      <c r="S22" s="176"/>
      <c r="U22" s="176"/>
      <c r="V22" s="188"/>
      <c r="W22" s="176"/>
      <c r="Y22" s="176"/>
      <c r="Z22" s="176"/>
      <c r="AA22" s="176"/>
    </row>
    <row r="23" spans="1:27" ht="20.149999999999999" customHeight="1" x14ac:dyDescent="0.35">
      <c r="A23" s="70" t="s">
        <v>522</v>
      </c>
      <c r="B23" s="181" t="str">
        <f>IFERROR(VLOOKUP("A"&amp;$F$1*1&amp;"B1",'Level 4 Categories'!$A:$H,4,FALSE),"")</f>
        <v>Construction</v>
      </c>
      <c r="C23" s="182"/>
      <c r="E23" s="206"/>
      <c r="F23" s="206"/>
      <c r="G23" s="206"/>
      <c r="I23" s="35" t="s">
        <v>721</v>
      </c>
      <c r="J23" s="41" t="str">
        <f>IFERROR(VLOOKUP(I23,'ISO3166-1'!A:C,3,FALSE),"")</f>
        <v>France</v>
      </c>
      <c r="K23" s="78"/>
      <c r="L23" s="35"/>
      <c r="M23" s="79"/>
      <c r="N23" s="39">
        <v>201629120</v>
      </c>
      <c r="O23" s="96">
        <v>723</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Equipment for Construction</v>
      </c>
      <c r="C24" s="184"/>
      <c r="D24" s="48"/>
      <c r="E24" s="206"/>
      <c r="F24" s="206"/>
      <c r="G24" s="206"/>
      <c r="H24" s="48"/>
      <c r="I24" s="35" t="s">
        <v>600</v>
      </c>
      <c r="J24" s="41" t="str">
        <f>IFERROR(VLOOKUP(I24,'ISO3166-1'!A:C,3,FALSE),"")</f>
        <v>Brazil</v>
      </c>
      <c r="K24" s="78"/>
      <c r="L24" s="35"/>
      <c r="M24" s="79"/>
      <c r="N24" s="39">
        <v>189635964</v>
      </c>
      <c r="O24" s="96">
        <v>723</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Earthmoving and Excavation Equipment Hire</v>
      </c>
      <c r="C25" s="186"/>
      <c r="D25" s="44"/>
      <c r="E25" s="206"/>
      <c r="F25" s="206"/>
      <c r="G25" s="206"/>
      <c r="H25" s="57"/>
      <c r="I25" s="35" t="s">
        <v>720</v>
      </c>
      <c r="J25" s="41" t="str">
        <f>IFERROR(VLOOKUP(I25,'ISO3166-1'!A:C,3,FALSE),"")</f>
        <v>Korea (the Republic of)</v>
      </c>
      <c r="K25" s="78"/>
      <c r="L25" s="35"/>
      <c r="M25" s="79"/>
      <c r="N25" s="39">
        <v>184510690</v>
      </c>
      <c r="O25" s="96">
        <v>723</v>
      </c>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Wet Hire Earth moving machinery</v>
      </c>
      <c r="C26" s="180"/>
      <c r="D26" s="44"/>
      <c r="E26" s="206"/>
      <c r="F26" s="206"/>
      <c r="G26" s="206"/>
      <c r="H26" s="57"/>
      <c r="I26" s="35" t="s">
        <v>971</v>
      </c>
      <c r="J26" s="41" t="str">
        <f>IFERROR(VLOOKUP(I26,'ISO3166-1'!A:C,3,FALSE),"")</f>
        <v>Sweden</v>
      </c>
      <c r="K26" s="78"/>
      <c r="L26" s="35"/>
      <c r="M26" s="79"/>
      <c r="N26" s="39">
        <v>163089572</v>
      </c>
      <c r="O26" s="96">
        <v>723</v>
      </c>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Dry Hire Earth moving machinery</v>
      </c>
      <c r="C27" s="180"/>
      <c r="D27" s="44"/>
      <c r="E27" s="206"/>
      <c r="F27" s="206"/>
      <c r="G27" s="206"/>
      <c r="H27" s="57"/>
      <c r="I27" s="35" t="s">
        <v>628</v>
      </c>
      <c r="J27" s="41" t="str">
        <f>IFERROR(VLOOKUP(I27,'ISO3166-1'!A:C,3,FALSE),"")</f>
        <v>Italy</v>
      </c>
      <c r="K27" s="78"/>
      <c r="L27" s="35"/>
      <c r="M27" s="79"/>
      <c r="N27" s="39">
        <v>147882566</v>
      </c>
      <c r="O27" s="96">
        <v>723</v>
      </c>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Construction Earth moving machinery</v>
      </c>
      <c r="C28" s="180"/>
      <c r="D28" s="44"/>
      <c r="E28" s="206"/>
      <c r="F28" s="206"/>
      <c r="G28" s="206"/>
      <c r="H28" s="57"/>
      <c r="I28" s="35" t="s">
        <v>621</v>
      </c>
      <c r="J28" s="41" t="str">
        <f>IFERROR(VLOOKUP(I28,'ISO3166-1'!A:C,3,FALSE),"")</f>
        <v>Indonesia</v>
      </c>
      <c r="K28" s="78"/>
      <c r="L28" s="35"/>
      <c r="M28" s="79"/>
      <c r="N28" s="39">
        <v>145509417</v>
      </c>
      <c r="O28" s="96">
        <v>723</v>
      </c>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t="s">
        <v>627</v>
      </c>
      <c r="J29" s="41" t="str">
        <f>IFERROR(VLOOKUP(I29,'ISO3166-1'!A:C,3,FALSE),"")</f>
        <v>Thailand</v>
      </c>
      <c r="K29" s="78"/>
      <c r="L29" s="35"/>
      <c r="M29" s="79"/>
      <c r="N29" s="39">
        <v>94967556.599999994</v>
      </c>
      <c r="O29" s="96">
        <v>723</v>
      </c>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Ke2eVxstUFTPYZQ4TcgsgRroB8VH5Zs83+c5bQo8HklR7WN4wg17shGaU/3UZfjk0n77yak7nWNP1cWiCXWn5A==" saltValue="OylvZSFZnniuNnA7gi01Iw=="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214" priority="8" operator="containsText" text="⊟">
      <formula>NOT(ISERROR(SEARCH("⊟",A12)))</formula>
    </cfRule>
    <cfRule type="containsText" dxfId="213" priority="9" operator="containsText" text="⊞">
      <formula>NOT(ISERROR(SEARCH("⊞",A12)))</formula>
    </cfRule>
  </conditionalFormatting>
  <conditionalFormatting sqref="F2 G3">
    <cfRule type="cellIs" dxfId="212" priority="3" operator="equal">
      <formula>"Minor"</formula>
    </cfRule>
    <cfRule type="cellIs" dxfId="211" priority="4" operator="equal">
      <formula>"Low"</formula>
    </cfRule>
    <cfRule type="cellIs" dxfId="210" priority="5" operator="equal">
      <formula>"Moderate"</formula>
    </cfRule>
    <cfRule type="cellIs" dxfId="209" priority="6" operator="greaterThanOrEqual">
      <formula>"High"</formula>
    </cfRule>
  </conditionalFormatting>
  <conditionalFormatting sqref="F15">
    <cfRule type="expression" dxfId="208" priority="1">
      <formula>#REF!&lt;&gt;""</formula>
    </cfRule>
  </conditionalFormatting>
  <conditionalFormatting sqref="F16:F18">
    <cfRule type="expression" dxfId="207" priority="7">
      <formula>#REF!&lt;&gt;""</formula>
    </cfRule>
  </conditionalFormatting>
  <conditionalFormatting sqref="L17:M52">
    <cfRule type="cellIs" dxfId="206"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EEB3638D-E277-4236-A20A-485584C4E4B1}">
      <formula1>OR(D16=0,D16=1)</formula1>
    </dataValidation>
    <dataValidation type="custom" allowBlank="1" showInputMessage="1" showErrorMessage="1" errorTitle="Enter 0 or 3" error="Enter 0 or 3" promptTitle="Enter 0 or 3" prompt="0 = no risk identified_x000a_3 = risk identified on the HRPL list" sqref="D19" xr:uid="{EE4F4C8E-162A-45CD-A16E-DCE7188278B0}">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B1C811BA-7C56-498C-84A3-0887C301A6DA}">
      <formula1>OR(F15=0,F15=3)</formula1>
    </dataValidation>
  </dataValidations>
  <hyperlinks>
    <hyperlink ref="K15" r:id="rId1" display="HRPL: Data as of Sepetmeber 28, 2022 (Link)" xr:uid="{971B4485-96E7-4C77-A229-1905A77EB9F0}"/>
    <hyperlink ref="K15:M15" r:id="rId2" display="US Dept of Labour TVPRA List 2022 (Link)" xr:uid="{BE2E700E-0563-4D34-B4D8-E9512DA870E4}"/>
    <hyperlink ref="O15" r:id="rId3" xr:uid="{3BC9DEB7-B207-47F7-A9EE-74152A903884}"/>
    <hyperlink ref="N15" r:id="rId4" xr:uid="{698C2963-4DEC-4D7D-8FE1-10852EB217D1}"/>
    <hyperlink ref="E17" location="'Supply Chain Model'!A1" display="Supply Chain Model" xr:uid="{FD6D1751-B538-4E92-A19C-C138FB7E6011}"/>
    <hyperlink ref="E15" location="'Authoritative Determinations'!A1" display="Product (Authoritative Determinations)" xr:uid="{688678FA-3102-42BF-984D-AFE4D1091CEB}"/>
    <hyperlink ref="E16" location="'Vulnerable populations'!A1" display="Vulnerable population" xr:uid="{DA8423BE-5586-4534-AC74-9D8FBD9A4306}"/>
    <hyperlink ref="E18" location="'Regulatory context'!A1" display="Regulatory context" xr:uid="{4CDC31BC-9D14-4A88-AF28-2A61FF1C5F57}"/>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22A06-0ED9-4C59-A0C0-F77CBE13E7F4}">
  <sheetPr codeName="Sheet113">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1013</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Moderate</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Courier Services</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Couriers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
      </c>
      <c r="C17" s="192"/>
      <c r="E17" s="36" t="s">
        <v>22</v>
      </c>
      <c r="F17" s="37">
        <v>1</v>
      </c>
      <c r="G17" s="9" t="str">
        <f>HYPERLINK("#U14", "Sources &gt;&gt;")</f>
        <v>Sources &gt;&gt;</v>
      </c>
      <c r="I17" s="35" t="s">
        <v>538</v>
      </c>
      <c r="J17" s="41" t="str">
        <f>IFERROR(VLOOKUP(I17,'ISO3166-1'!A:C,3,FALSE),"")</f>
        <v>Australia</v>
      </c>
      <c r="K17" s="34"/>
      <c r="L17" s="35"/>
      <c r="M17" s="35"/>
      <c r="N17" s="39"/>
      <c r="O17" s="96"/>
      <c r="Q17" s="176" t="s">
        <v>1014</v>
      </c>
      <c r="R17" s="188" t="s">
        <v>1015</v>
      </c>
      <c r="S17" s="176" t="s">
        <v>1016</v>
      </c>
      <c r="U17" s="176" t="s">
        <v>1017</v>
      </c>
      <c r="V17" s="188" t="s">
        <v>1018</v>
      </c>
      <c r="W17" s="176" t="s">
        <v>1019</v>
      </c>
      <c r="Y17" s="176" t="s">
        <v>1020</v>
      </c>
      <c r="Z17" s="188" t="s">
        <v>1021</v>
      </c>
      <c r="AA17" s="176" t="s">
        <v>1022</v>
      </c>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1023</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1024</v>
      </c>
      <c r="R22" s="188" t="s">
        <v>1025</v>
      </c>
      <c r="S22" s="176" t="s">
        <v>1026</v>
      </c>
      <c r="U22" s="176"/>
      <c r="V22" s="188"/>
      <c r="W22" s="176"/>
      <c r="Y22" s="176" t="s">
        <v>1027</v>
      </c>
      <c r="Z22" s="188" t="s">
        <v>1028</v>
      </c>
      <c r="AA22" s="176" t="s">
        <v>1029</v>
      </c>
    </row>
    <row r="23" spans="1:27" ht="20.149999999999999" customHeight="1" x14ac:dyDescent="0.35">
      <c r="A23" s="70" t="s">
        <v>522</v>
      </c>
      <c r="B23" s="181" t="str">
        <f>IFERROR(VLOOKUP("A"&amp;$F$1*1&amp;"B1",'Level 4 Categories'!$A:$H,4,FALSE),"")</f>
        <v>Courier Services</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Couriers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t="s">
        <v>1030</v>
      </c>
      <c r="R27" s="188" t="s">
        <v>1031</v>
      </c>
      <c r="S27" s="176" t="s">
        <v>1032</v>
      </c>
      <c r="U27" s="176"/>
      <c r="V27" s="176"/>
      <c r="W27" s="176"/>
      <c r="Y27" s="176"/>
      <c r="Z27" s="188"/>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88"/>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88"/>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R8CeVudUCrRzA1DDYRGas9fBNf4ntHGTnu5kGo39gOqszaSIXSn414I124fTCNRy3Z/k+wzF3I37B2v9A+lJ/g==" saltValue="jAbQIIQQ8FdOy5RZNiVH8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205" priority="8" operator="containsText" text="⊟">
      <formula>NOT(ISERROR(SEARCH("⊟",A12)))</formula>
    </cfRule>
    <cfRule type="containsText" dxfId="204" priority="9" operator="containsText" text="⊞">
      <formula>NOT(ISERROR(SEARCH("⊞",A12)))</formula>
    </cfRule>
  </conditionalFormatting>
  <conditionalFormatting sqref="F2 G3">
    <cfRule type="cellIs" dxfId="203" priority="3" operator="equal">
      <formula>"Minor"</formula>
    </cfRule>
    <cfRule type="cellIs" dxfId="202" priority="4" operator="equal">
      <formula>"Low"</formula>
    </cfRule>
    <cfRule type="cellIs" dxfId="201" priority="5" operator="equal">
      <formula>"Moderate"</formula>
    </cfRule>
    <cfRule type="cellIs" dxfId="200" priority="6" operator="greaterThanOrEqual">
      <formula>"High"</formula>
    </cfRule>
  </conditionalFormatting>
  <conditionalFormatting sqref="F15">
    <cfRule type="expression" dxfId="199" priority="1">
      <formula>#REF!&lt;&gt;""</formula>
    </cfRule>
  </conditionalFormatting>
  <conditionalFormatting sqref="F16:F18">
    <cfRule type="expression" dxfId="198" priority="7">
      <formula>#REF!&lt;&gt;""</formula>
    </cfRule>
  </conditionalFormatting>
  <conditionalFormatting sqref="L17:M52">
    <cfRule type="cellIs" dxfId="197"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66E089EB-9E7F-455C-81AD-1D6459BFC75B}">
      <formula1>OR(D16=0,D16=1)</formula1>
    </dataValidation>
    <dataValidation type="custom" allowBlank="1" showInputMessage="1" showErrorMessage="1" errorTitle="Enter 0 or 3" error="Enter 0 or 3" promptTitle="Enter 0 or 3" prompt="0 = no risk identified_x000a_3 = risk identified on the HRPL list" sqref="D19" xr:uid="{91FEAD4B-62EE-40E2-8619-C6D3F49830BC}">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C2D63CF4-BDB8-4E1D-A05E-0481F0D6B4EB}">
      <formula1>OR(F15=0,F15=3)</formula1>
    </dataValidation>
  </dataValidations>
  <hyperlinks>
    <hyperlink ref="K15" r:id="rId1" display="HRPL: Data as of Sepetmeber 28, 2022 (Link)" xr:uid="{35D8DC26-DCD2-4C95-BC88-5CDFF8F5E4B4}"/>
    <hyperlink ref="K15:M15" r:id="rId2" display="US Dept of Labour TVPRA List 2022 (Link)" xr:uid="{DCCAC114-8FF8-43E3-A4DE-FA06F20FCDB1}"/>
    <hyperlink ref="O15" r:id="rId3" xr:uid="{461F5DEC-4CD8-4A9B-BC16-59259B65B575}"/>
    <hyperlink ref="N15" r:id="rId4" xr:uid="{38DB230C-8046-495D-92A4-812D77C07B23}"/>
    <hyperlink ref="Z22" r:id="rId5" xr:uid="{7A3446F9-67EA-468E-9168-6795576FF3AF}"/>
    <hyperlink ref="Z17" r:id="rId6" xr:uid="{18FC88FC-B024-4296-B968-1B85B9B82B4F}"/>
    <hyperlink ref="E17" location="'Supply Chain Model'!A1" display="Supply Chain Model" xr:uid="{86A52CDA-E21E-4391-8756-98DF68644BE2}"/>
    <hyperlink ref="E15" location="'Authoritative Determinations'!A1" display="Product (Authoritative Determinations)" xr:uid="{9EB25F65-AC43-48F5-8FA3-F6F9DFDF2035}"/>
    <hyperlink ref="E16" location="'Vulnerable populations'!A1" display="Vulnerable population" xr:uid="{038D6F7B-DC18-4981-8DAC-C5852579D0C3}"/>
    <hyperlink ref="E18" location="'Regulatory context'!A1" display="Regulatory context" xr:uid="{1348734A-1C54-425C-82A4-25B86C43345D}"/>
    <hyperlink ref="R17" r:id="rId7" xr:uid="{262BB59A-DF40-4D1E-9D20-0AB2EA35A4CA}"/>
    <hyperlink ref="R22" r:id="rId8" xr:uid="{59638160-3859-4725-96E0-24D9AB3FB333}"/>
    <hyperlink ref="R27" r:id="rId9" xr:uid="{2AA5FF35-CA91-407A-B93C-20BA09CD8973}"/>
    <hyperlink ref="V17" r:id="rId10" xr:uid="{F35A09AB-4E48-4000-B235-3DCA45D7AA11}"/>
  </hyperlinks>
  <pageMargins left="0.23622047244094491" right="0.23622047244094491" top="1.1811023622047245" bottom="0.19685039370078741" header="0.31496062992125984" footer="0.31496062992125984"/>
  <pageSetup paperSize="9" scale="42" fitToHeight="3" orientation="landscape" r:id="rId11"/>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0B91A-1375-43B5-BDAC-6B10F2C2BCA9}">
  <sheetPr codeName="Sheet6">
    <tabColor theme="4" tint="0.79998168889431442"/>
    <pageSetUpPr fitToPage="1"/>
  </sheetPr>
  <dimension ref="A1:E18"/>
  <sheetViews>
    <sheetView showGridLines="0" zoomScaleNormal="100" workbookViewId="0"/>
  </sheetViews>
  <sheetFormatPr defaultRowHeight="14.5" x14ac:dyDescent="0.35"/>
  <cols>
    <col min="2" max="2" width="14.453125" customWidth="1"/>
    <col min="3" max="3" width="44.453125" customWidth="1"/>
    <col min="4" max="4" width="58.453125" customWidth="1"/>
    <col min="5" max="5" width="27.54296875" customWidth="1"/>
  </cols>
  <sheetData>
    <row r="1" spans="1:5" ht="21" x14ac:dyDescent="0.35">
      <c r="A1" s="4"/>
      <c r="B1" s="115" t="s">
        <v>492</v>
      </c>
      <c r="C1" s="115"/>
      <c r="D1" s="115"/>
      <c r="E1" s="115"/>
    </row>
    <row r="2" spans="1:5" s="25" customFormat="1" ht="21.5" thickBot="1" x14ac:dyDescent="0.4">
      <c r="A2" s="24"/>
      <c r="B2" s="24"/>
      <c r="C2" s="24"/>
      <c r="D2" s="24"/>
      <c r="E2" s="24"/>
    </row>
    <row r="3" spans="1:5" ht="15" thickBot="1" x14ac:dyDescent="0.4">
      <c r="B3" s="18" t="s">
        <v>485</v>
      </c>
      <c r="C3" s="19" t="s">
        <v>486</v>
      </c>
      <c r="D3" s="19" t="s">
        <v>487</v>
      </c>
      <c r="E3" s="16" t="s">
        <v>488</v>
      </c>
    </row>
    <row r="4" spans="1:5" x14ac:dyDescent="0.35">
      <c r="B4" s="158" t="s">
        <v>493</v>
      </c>
      <c r="C4" s="160" t="s">
        <v>494</v>
      </c>
      <c r="D4" s="162" t="s">
        <v>495</v>
      </c>
      <c r="E4" s="152">
        <v>1</v>
      </c>
    </row>
    <row r="5" spans="1:5" ht="126" customHeight="1" thickBot="1" x14ac:dyDescent="0.4">
      <c r="B5" s="159"/>
      <c r="C5" s="161"/>
      <c r="D5" s="163"/>
      <c r="E5" s="153"/>
    </row>
    <row r="18" ht="17.5" customHeight="1" x14ac:dyDescent="0.35"/>
  </sheetData>
  <sheetProtection algorithmName="SHA-512" hashValue="XjweWQZvk6gs+JlUGJqsymG51y8IrJ8GT3hggttDYRkbvX/ISiEEORxr9BaKh3GEzZV8hZ5pkXjjOdh4ux5VcQ==" saltValue="01ATkBV5twfrAnD9Aq+8CA==" spinCount="100000" sheet="1" objects="1" scenarios="1"/>
  <mergeCells count="5">
    <mergeCell ref="B4:B5"/>
    <mergeCell ref="C4:C5"/>
    <mergeCell ref="D4:D5"/>
    <mergeCell ref="E4:E5"/>
    <mergeCell ref="B1:E1"/>
  </mergeCells>
  <pageMargins left="0.23622047244094491" right="0.23622047244094491" top="0.74803149606299213" bottom="0.74803149606299213" header="0.31496062992125984" footer="0.31496062992125984"/>
  <pageSetup scale="92" orientation="landscape" r:id="rId1"/>
  <headerFooter>
    <oddFooter>&amp;L© 2024 | NSW Anti-slavery Commissioner&amp;C&amp;P of &amp;N&amp;RPrinted &amp;D &amp;T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B4800-E186-4FFA-936D-B285F8501207}">
  <sheetPr codeName="Sheet114">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1033</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Courier Services</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Haulage Services</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
      </c>
      <c r="C17" s="192"/>
      <c r="E17" s="36" t="s">
        <v>22</v>
      </c>
      <c r="F17" s="37">
        <v>0</v>
      </c>
      <c r="G17" s="9" t="str">
        <f>HYPERLINK("#U14", "Sources &gt;&gt;")</f>
        <v>Sources &gt;&gt;</v>
      </c>
      <c r="I17" s="35" t="s">
        <v>538</v>
      </c>
      <c r="J17" s="41" t="str">
        <f>IFERROR(VLOOKUP(I17,'ISO3166-1'!A:C,3,FALSE),"")</f>
        <v>Australia</v>
      </c>
      <c r="K17" s="34"/>
      <c r="L17" s="35"/>
      <c r="M17" s="35"/>
      <c r="N17" s="39"/>
      <c r="O17" s="96"/>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581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Courier Services</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Haulage Services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EMNinOHp27rT9yV9y0ANjxhdw699UVn7pAFP8zw+ClmBUIPlCDh1NOuNSkaU6U/DuJGDLwLELU1QND3/haE0aA==" saltValue="67hmFtefmXhjXRgpM9xHC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196" priority="8" operator="containsText" text="⊟">
      <formula>NOT(ISERROR(SEARCH("⊟",A12)))</formula>
    </cfRule>
    <cfRule type="containsText" dxfId="195" priority="9" operator="containsText" text="⊞">
      <formula>NOT(ISERROR(SEARCH("⊞",A12)))</formula>
    </cfRule>
  </conditionalFormatting>
  <conditionalFormatting sqref="F2 G3">
    <cfRule type="cellIs" dxfId="194" priority="3" operator="equal">
      <formula>"Minor"</formula>
    </cfRule>
    <cfRule type="cellIs" dxfId="193" priority="4" operator="equal">
      <formula>"Low"</formula>
    </cfRule>
    <cfRule type="cellIs" dxfId="192" priority="5" operator="equal">
      <formula>"Moderate"</formula>
    </cfRule>
    <cfRule type="cellIs" dxfId="191" priority="6" operator="greaterThanOrEqual">
      <formula>"High"</formula>
    </cfRule>
  </conditionalFormatting>
  <conditionalFormatting sqref="F15">
    <cfRule type="expression" dxfId="190" priority="1">
      <formula>#REF!&lt;&gt;""</formula>
    </cfRule>
  </conditionalFormatting>
  <conditionalFormatting sqref="F16:F18">
    <cfRule type="expression" dxfId="189" priority="7">
      <formula>#REF!&lt;&gt;""</formula>
    </cfRule>
  </conditionalFormatting>
  <conditionalFormatting sqref="L17:M52">
    <cfRule type="cellIs" dxfId="188"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8FD5A678-83B4-470F-9E37-A2E7437B1C16}">
      <formula1>OR(D16=0,D16=1)</formula1>
    </dataValidation>
    <dataValidation type="custom" allowBlank="1" showInputMessage="1" showErrorMessage="1" errorTitle="Enter 0 or 3" error="Enter 0 or 3" promptTitle="Enter 0 or 3" prompt="0 = no risk identified_x000a_3 = risk identified on the HRPL list" sqref="D19" xr:uid="{DDFFADE6-4DBE-4B2B-8BD2-FDAB392967EB}">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27124AB8-AB7A-4DAD-93E5-5E5CF1CAA75A}">
      <formula1>OR(F15=0,F15=3)</formula1>
    </dataValidation>
  </dataValidations>
  <hyperlinks>
    <hyperlink ref="K15" r:id="rId1" display="HRPL: Data as of Sepetmeber 28, 2022 (Link)" xr:uid="{4BC94917-6D27-490E-A1A0-2A21E6A026DA}"/>
    <hyperlink ref="K15:M15" r:id="rId2" display="US Dept of Labour TVPRA List 2022 (Link)" xr:uid="{4D09FCD5-CFCE-4550-BB13-37B821211AC6}"/>
    <hyperlink ref="O15" r:id="rId3" xr:uid="{813D243A-959D-4EA5-8C16-C88A0217C3CB}"/>
    <hyperlink ref="N15" r:id="rId4" xr:uid="{14E3959D-B52D-4BB0-BF3B-74B06EE0476A}"/>
    <hyperlink ref="E17" location="'Supply Chain Model'!A1" display="Supply Chain Model" xr:uid="{8D514E30-EAFD-4D44-9201-965F90A355A3}"/>
    <hyperlink ref="E15" location="'Authoritative Determinations'!A1" display="Product (Authoritative Determinations)" xr:uid="{E1D5B8E8-01DC-48F3-B588-BB773A155E22}"/>
    <hyperlink ref="E16" location="'Vulnerable populations'!A1" display="Vulnerable population" xr:uid="{D74368FA-A73A-4EC5-ABEC-16B4A5164E59}"/>
    <hyperlink ref="E18" location="'Regulatory context'!A1" display="Regulatory context" xr:uid="{530585CB-489C-4A3D-ADED-63113529BCFE}"/>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6"/>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63CEA-135B-4CCD-BF2E-AF7E388385A7}">
  <sheetPr codeName="Sheet115">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1034</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Moderate</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Exempt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Foster Care &amp; Family Welfare Services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
      </c>
      <c r="C17" s="192"/>
      <c r="E17" s="36" t="s">
        <v>22</v>
      </c>
      <c r="F17" s="37">
        <v>1</v>
      </c>
      <c r="G17" s="9" t="str">
        <f>HYPERLINK("#U14", "Sources &gt;&gt;")</f>
        <v>Sources &gt;&gt;</v>
      </c>
      <c r="I17" s="35" t="s">
        <v>538</v>
      </c>
      <c r="J17" s="41" t="str">
        <f>IFERROR(VLOOKUP(I17,'ISO3166-1'!A:C,3,FALSE),"")</f>
        <v>Australia</v>
      </c>
      <c r="K17" s="34"/>
      <c r="L17" s="35"/>
      <c r="M17" s="35"/>
      <c r="N17" s="39"/>
      <c r="O17" s="96"/>
      <c r="Q17" s="176" t="s">
        <v>1035</v>
      </c>
      <c r="R17" s="188" t="s">
        <v>1036</v>
      </c>
      <c r="S17" s="176" t="s">
        <v>1037</v>
      </c>
      <c r="U17" s="176" t="s">
        <v>1038</v>
      </c>
      <c r="V17" s="188" t="s">
        <v>1039</v>
      </c>
      <c r="W17" s="176" t="s">
        <v>1040</v>
      </c>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1041</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1038</v>
      </c>
      <c r="R22" s="188" t="s">
        <v>1039</v>
      </c>
      <c r="S22" s="176" t="s">
        <v>1042</v>
      </c>
      <c r="U22" s="176" t="s">
        <v>1043</v>
      </c>
      <c r="V22" s="188" t="s">
        <v>1044</v>
      </c>
      <c r="W22" s="176" t="s">
        <v>1045</v>
      </c>
      <c r="Y22" s="176"/>
      <c r="Z22" s="188"/>
      <c r="AA22" s="176"/>
    </row>
    <row r="23" spans="1:27" ht="20.149999999999999" customHeight="1" x14ac:dyDescent="0.35">
      <c r="A23" s="70" t="s">
        <v>522</v>
      </c>
      <c r="B23" s="181" t="str">
        <f>IFERROR(VLOOKUP("A"&amp;$F$1*1&amp;"B1",'Level 4 Categories'!$A:$H,4,FALSE),"")</f>
        <v>Exempt</v>
      </c>
      <c r="C23" s="182"/>
      <c r="E23" s="206"/>
      <c r="F23" s="206"/>
      <c r="G23" s="206"/>
      <c r="I23" s="35"/>
      <c r="J23" s="41" t="str">
        <f>IFERROR(VLOOKUP(I23,'ISO3166-1'!A:C,3,FALSE),"")</f>
        <v/>
      </c>
      <c r="K23" s="78"/>
      <c r="L23" s="35"/>
      <c r="M23" s="79"/>
      <c r="N23" s="39"/>
      <c r="O23" s="96"/>
      <c r="Q23" s="177"/>
      <c r="R23" s="193"/>
      <c r="S23" s="177"/>
      <c r="U23" s="177"/>
      <c r="V23" s="177"/>
      <c r="W23" s="177"/>
      <c r="Y23" s="177"/>
      <c r="Z23" s="177"/>
      <c r="AA23" s="177"/>
    </row>
    <row r="24" spans="1:27" ht="20.149999999999999" customHeight="1" x14ac:dyDescent="0.35">
      <c r="A24" s="71" t="s">
        <v>526</v>
      </c>
      <c r="B24" s="183" t="str">
        <f>IFERROR(VLOOKUP("A"&amp;$F$1*1&amp;"B1",'Level 4 Categories'!$A:$H,5,FALSE),"")</f>
        <v>Foster Care and Family Welfare Services</v>
      </c>
      <c r="C24" s="184"/>
      <c r="D24" s="48"/>
      <c r="E24" s="206"/>
      <c r="F24" s="206"/>
      <c r="G24" s="206"/>
      <c r="H24" s="48"/>
      <c r="I24" s="35"/>
      <c r="J24" s="41" t="str">
        <f>IFERROR(VLOOKUP(I24,'ISO3166-1'!A:C,3,FALSE),"")</f>
        <v/>
      </c>
      <c r="K24" s="78"/>
      <c r="L24" s="35"/>
      <c r="M24" s="79"/>
      <c r="N24" s="39"/>
      <c r="O24" s="96"/>
      <c r="Q24" s="177"/>
      <c r="R24" s="193"/>
      <c r="S24" s="177"/>
      <c r="U24" s="177"/>
      <c r="V24" s="177"/>
      <c r="W24" s="177"/>
      <c r="Y24" s="177"/>
      <c r="Z24" s="177"/>
      <c r="AA24" s="177"/>
    </row>
    <row r="25" spans="1:27" ht="20.149999999999999" customHeight="1" x14ac:dyDescent="0.35">
      <c r="A25" s="72" t="s">
        <v>537</v>
      </c>
      <c r="B25" s="185" t="str">
        <f>IFERROR(VLOOKUP("A"&amp;$F$1*1&amp;"B1",'Level 4 Categories'!$A:$H,6,FALSE),"")</f>
        <v>Family Community Services</v>
      </c>
      <c r="C25" s="186"/>
      <c r="D25" s="44"/>
      <c r="E25" s="206"/>
      <c r="F25" s="206"/>
      <c r="G25" s="206"/>
      <c r="H25" s="57"/>
      <c r="I25" s="35"/>
      <c r="J25" s="41" t="str">
        <f>IFERROR(VLOOKUP(I25,'ISO3166-1'!A:C,3,FALSE),"")</f>
        <v/>
      </c>
      <c r="K25" s="78"/>
      <c r="L25" s="35"/>
      <c r="M25" s="79"/>
      <c r="N25" s="39"/>
      <c r="O25" s="96"/>
      <c r="Q25" s="177"/>
      <c r="R25" s="193"/>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Family Social welfare services</v>
      </c>
      <c r="C26" s="180"/>
      <c r="D26" s="44"/>
      <c r="E26" s="206"/>
      <c r="F26" s="206"/>
      <c r="G26" s="206"/>
      <c r="H26" s="57"/>
      <c r="I26" s="35"/>
      <c r="J26" s="41" t="str">
        <f>IFERROR(VLOOKUP(I26,'ISO3166-1'!A:C,3,FALSE),"")</f>
        <v/>
      </c>
      <c r="K26" s="78"/>
      <c r="L26" s="35"/>
      <c r="M26" s="79"/>
      <c r="N26" s="39"/>
      <c r="O26" s="96"/>
      <c r="Q26" s="178"/>
      <c r="R26" s="194"/>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Medical Social welfare services</v>
      </c>
      <c r="C27" s="180"/>
      <c r="D27" s="44"/>
      <c r="E27" s="206"/>
      <c r="F27" s="206"/>
      <c r="G27" s="206"/>
      <c r="H27" s="57"/>
      <c r="I27" s="35"/>
      <c r="J27" s="41" t="str">
        <f>IFERROR(VLOOKUP(I27,'ISO3166-1'!A:C,3,FALSE),"")</f>
        <v/>
      </c>
      <c r="K27" s="78"/>
      <c r="L27" s="35"/>
      <c r="M27" s="79"/>
      <c r="N27" s="39"/>
      <c r="O27" s="96"/>
      <c r="Q27" s="176" t="s">
        <v>1043</v>
      </c>
      <c r="R27" s="188" t="s">
        <v>1044</v>
      </c>
      <c r="S27" s="176" t="s">
        <v>1046</v>
      </c>
      <c r="U27" s="176" t="s">
        <v>1047</v>
      </c>
      <c r="V27" s="188" t="s">
        <v>1048</v>
      </c>
      <c r="W27" s="176" t="s">
        <v>1049</v>
      </c>
      <c r="Y27" s="176"/>
      <c r="Z27" s="188"/>
      <c r="AA27" s="176"/>
    </row>
    <row r="28" spans="1:27" ht="20.149999999999999" customHeight="1" x14ac:dyDescent="0.35">
      <c r="A28" s="187"/>
      <c r="B28" s="179" t="str">
        <f>IF(IFERROR(VLOOKUP("A"&amp;$F$1*1&amp;"B"&amp;ROW(A28)-25,'Level 4 Categories'!$A:$J,10,FALSE),"")=0,"Level 4 detail not available",IFERROR(VLOOKUP("A"&amp;$F$1*1&amp;"B"&amp;ROW(A28)-25,'Level 4 Categories'!$A:$J,10,FALSE),""))</f>
        <v>Other Crisis Social welfare services</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Family Crisis management and recovery service</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Violence against Women liberation movements</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Advance for Residential rental</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Youth Residential rental</v>
      </c>
      <c r="C32" s="180"/>
      <c r="D32" s="44"/>
      <c r="E32" s="206"/>
      <c r="F32" s="206"/>
      <c r="G32" s="206"/>
      <c r="H32" s="57"/>
      <c r="I32" s="35"/>
      <c r="J32" s="41" t="str">
        <f>IFERROR(VLOOKUP(I32,'ISO3166-1'!A:C,3,FALSE),"")</f>
        <v/>
      </c>
      <c r="K32" s="78"/>
      <c r="L32" s="35"/>
      <c r="M32" s="79"/>
      <c r="N32" s="42"/>
      <c r="O32" s="96"/>
      <c r="Q32" s="176" t="s">
        <v>1050</v>
      </c>
      <c r="R32" s="188" t="s">
        <v>1051</v>
      </c>
      <c r="S32" s="176" t="s">
        <v>1052</v>
      </c>
      <c r="U32" s="176" t="s">
        <v>1053</v>
      </c>
      <c r="V32" s="188" t="s">
        <v>1054</v>
      </c>
      <c r="W32" s="176" t="s">
        <v>1055</v>
      </c>
      <c r="Y32" s="176"/>
      <c r="Z32" s="188"/>
      <c r="AA32" s="176"/>
    </row>
    <row r="33" spans="1:27" ht="20.149999999999999" customHeight="1" x14ac:dyDescent="0.35">
      <c r="A33" s="187"/>
      <c r="B33" s="179" t="str">
        <f>IF(IFERROR(VLOOKUP("A"&amp;$F$1*1&amp;"B"&amp;ROW(A33)-25,'Level 4 Categories'!$A:$J,10,FALSE),"")=0,"Level 4 detail not available",IFERROR(VLOOKUP("A"&amp;$F$1*1&amp;"B"&amp;ROW(A33)-25,'Level 4 Categories'!$A:$J,10,FALSE),""))</f>
        <v>Disability Residential rental</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Exempt Foster home care services or orphanage</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Out of Home Social welfare services</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Child Social welfare services</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88"/>
      <c r="S37" s="176"/>
      <c r="U37" s="176"/>
      <c r="V37" s="188"/>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88"/>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JzYd4UOf3gVXU/c1pON5WNZLxDAH5D2jDUk9UbWF5imH3eprBuK6DA/TUSv7L4EY0lDqDfFbL4ppYWm56gzccQ==" saltValue="tQWyk1Jl9i4J0cOvx/pZmw=="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187" priority="8" operator="containsText" text="⊟">
      <formula>NOT(ISERROR(SEARCH("⊟",A12)))</formula>
    </cfRule>
    <cfRule type="containsText" dxfId="186" priority="9" operator="containsText" text="⊞">
      <formula>NOT(ISERROR(SEARCH("⊞",A12)))</formula>
    </cfRule>
  </conditionalFormatting>
  <conditionalFormatting sqref="F2 G3">
    <cfRule type="cellIs" dxfId="185" priority="3" operator="equal">
      <formula>"Minor"</formula>
    </cfRule>
    <cfRule type="cellIs" dxfId="184" priority="4" operator="equal">
      <formula>"Low"</formula>
    </cfRule>
    <cfRule type="cellIs" dxfId="183" priority="5" operator="equal">
      <formula>"Moderate"</formula>
    </cfRule>
    <cfRule type="cellIs" dxfId="182" priority="6" operator="greaterThanOrEqual">
      <formula>"High"</formula>
    </cfRule>
  </conditionalFormatting>
  <conditionalFormatting sqref="F15">
    <cfRule type="expression" dxfId="181" priority="1">
      <formula>#REF!&lt;&gt;""</formula>
    </cfRule>
  </conditionalFormatting>
  <conditionalFormatting sqref="F16:F18">
    <cfRule type="expression" dxfId="180" priority="7">
      <formula>#REF!&lt;&gt;""</formula>
    </cfRule>
  </conditionalFormatting>
  <conditionalFormatting sqref="L17:M52">
    <cfRule type="cellIs" dxfId="179"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5CCE8E1B-2EDD-431E-82DF-E07B67F2687F}">
      <formula1>OR(D16=0,D16=1)</formula1>
    </dataValidation>
    <dataValidation type="custom" allowBlank="1" showInputMessage="1" showErrorMessage="1" errorTitle="Enter 0 or 3" error="Enter 0 or 3" promptTitle="Enter 0 or 3" prompt="0 = no risk identified_x000a_3 = risk identified on the HRPL list" sqref="D19" xr:uid="{04EC96A5-BD5B-4DC3-A218-688FCF2D984C}">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ECFAB6A9-E8F6-4CFA-850E-7873BD12E182}">
      <formula1>OR(F15=0,F15=3)</formula1>
    </dataValidation>
  </dataValidations>
  <hyperlinks>
    <hyperlink ref="K15" r:id="rId1" display="HRPL: Data as of Sepetmeber 28, 2022 (Link)" xr:uid="{8040005D-601B-4357-ABD1-928ED76772B0}"/>
    <hyperlink ref="K15:M15" r:id="rId2" display="US Dept of Labour TVPRA List 2022 (Link)" xr:uid="{7C858AF6-0A27-4C8F-9A7C-0702BFA4FAA3}"/>
    <hyperlink ref="O15" r:id="rId3" xr:uid="{FDADB8B5-90E8-467A-911A-030C0C23E4B7}"/>
    <hyperlink ref="N15" r:id="rId4" xr:uid="{379536C2-F54B-4B89-ACD2-900A5E5F7F2C}"/>
    <hyperlink ref="V17" r:id="rId5" xr:uid="{2406FAC6-347B-41E2-87A9-DC54925168C3}"/>
    <hyperlink ref="V22" r:id="rId6" xr:uid="{8EAE797C-07DE-4C9D-A9A7-64481F46AAF4}"/>
    <hyperlink ref="R22" r:id="rId7" xr:uid="{0AA8ACFC-FFEF-4C43-AC84-EBCFFF83CB7C}"/>
    <hyperlink ref="R17" r:id="rId8" xr:uid="{E88636A2-CFF6-47DE-B990-94D808FFAC61}"/>
    <hyperlink ref="R27" r:id="rId9" xr:uid="{1F005B3A-0CB3-4862-9D25-5DA92EFC3FBD}"/>
    <hyperlink ref="R32" r:id="rId10" xr:uid="{885D67BF-31A1-4E99-8737-FA7CF0F9D1B9}"/>
    <hyperlink ref="V27" r:id="rId11" xr:uid="{5F5D0E80-BAEB-4765-8417-7D975B90D5B6}"/>
    <hyperlink ref="V32" r:id="rId12" xr:uid="{CB35E94D-BBC6-42D7-AA9B-C94D7635A4D3}"/>
    <hyperlink ref="E17" location="'Supply Chain Model'!A1" display="Supply Chain Model" xr:uid="{2D72B018-5327-41BE-9710-AB845EC30424}"/>
    <hyperlink ref="E15" location="'Authoritative Determinations'!A1" display="Product (Authoritative Determinations)" xr:uid="{1F6DD3E0-B08C-443D-A4E9-753E54D0BCE6}"/>
    <hyperlink ref="E16" location="'Vulnerable populations'!A1" display="Vulnerable population" xr:uid="{DF3E8A75-899D-468B-AE89-66BDBCD904F2}"/>
    <hyperlink ref="E18" location="'Regulatory context'!A1" display="Regulatory context" xr:uid="{3DC5CDE2-09B5-4951-B212-639D6F8867EA}"/>
  </hyperlinks>
  <pageMargins left="0.23622047244094491" right="0.23622047244094491" top="1.1811023622047245" bottom="0.19685039370078741" header="0.31496062992125984" footer="0.31496062992125984"/>
  <pageSetup paperSize="9" scale="42" fitToHeight="3" orientation="landscape" r:id="rId13"/>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3A7DD-89A2-4F8C-A6F0-9A3D1D83A0B7}">
  <sheetPr codeName="Sheet116">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1056</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Fleet Management</v>
      </c>
      <c r="C15" s="197"/>
      <c r="D15" s="46"/>
      <c r="E15" s="36" t="s">
        <v>20</v>
      </c>
      <c r="F15" s="37">
        <v>3</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Corporate Fleet Vehicles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Emergency Vehicles</v>
      </c>
      <c r="C17" s="192"/>
      <c r="E17" s="36" t="s">
        <v>22</v>
      </c>
      <c r="F17" s="37">
        <v>1</v>
      </c>
      <c r="G17" s="9" t="str">
        <f>HYPERLINK("#U14", "Sources &gt;&gt;")</f>
        <v>Sources &gt;&gt;</v>
      </c>
      <c r="I17" s="35" t="s">
        <v>538</v>
      </c>
      <c r="J17" s="41" t="str">
        <f>IFERROR(VLOOKUP(I17,'ISO3166-1'!A:C,3,FALSE),"")</f>
        <v>Australia</v>
      </c>
      <c r="K17" s="78"/>
      <c r="L17" s="35"/>
      <c r="M17" s="79"/>
      <c r="N17" s="39"/>
      <c r="O17" s="96"/>
      <c r="Q17" s="176" t="s">
        <v>587</v>
      </c>
      <c r="R17" s="188" t="s">
        <v>588</v>
      </c>
      <c r="S17" s="176" t="s">
        <v>1057</v>
      </c>
      <c r="U17" s="176" t="s">
        <v>1058</v>
      </c>
      <c r="V17" s="188" t="s">
        <v>1059</v>
      </c>
      <c r="W17" s="176" t="s">
        <v>1060</v>
      </c>
      <c r="Y17" s="176" t="s">
        <v>1061</v>
      </c>
      <c r="Z17" s="188" t="s">
        <v>1062</v>
      </c>
      <c r="AA17" s="176" t="s">
        <v>1063</v>
      </c>
    </row>
    <row r="18" spans="1:27" ht="20.149999999999999" customHeight="1" x14ac:dyDescent="0.35">
      <c r="A18" s="202" t="s">
        <v>542</v>
      </c>
      <c r="B18" s="202"/>
      <c r="C18" s="202"/>
      <c r="D18" s="48"/>
      <c r="E18" s="36" t="s">
        <v>521</v>
      </c>
      <c r="F18" s="37">
        <v>1</v>
      </c>
      <c r="G18" s="9" t="str">
        <f>HYPERLINK("#Y14", "Sources &gt;&gt;")</f>
        <v>Sources &gt;&gt;</v>
      </c>
      <c r="H18" s="48"/>
      <c r="I18" s="35" t="s">
        <v>568</v>
      </c>
      <c r="J18" s="41" t="str">
        <f>IFERROR(VLOOKUP(I18,'ISO3166-1'!A:C,3,FALSE),"")</f>
        <v>Japan</v>
      </c>
      <c r="K18" s="78"/>
      <c r="L18" s="35"/>
      <c r="M18" s="79"/>
      <c r="N18" s="39">
        <v>6740260781.9589996</v>
      </c>
      <c r="O18" s="96" t="s">
        <v>1064</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720</v>
      </c>
      <c r="J19" s="41" t="str">
        <f>IFERROR(VLOOKUP(I19,'ISO3166-1'!A:C,3,FALSE),"")</f>
        <v>Korea (the Republic of)</v>
      </c>
      <c r="K19" s="78"/>
      <c r="L19" s="35"/>
      <c r="M19" s="79"/>
      <c r="N19" s="39">
        <v>3175654217.7670002</v>
      </c>
      <c r="O19" s="96" t="s">
        <v>1064</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563</v>
      </c>
      <c r="J20" s="41" t="str">
        <f>IFERROR(VLOOKUP(I20,'ISO3166-1'!A:C,3,FALSE),"")</f>
        <v>China</v>
      </c>
      <c r="K20" s="78"/>
      <c r="L20" s="35" t="s">
        <v>598</v>
      </c>
      <c r="M20" s="79"/>
      <c r="N20" s="39">
        <v>2654671811.0250001</v>
      </c>
      <c r="O20" s="96" t="s">
        <v>1064</v>
      </c>
      <c r="Q20" s="177"/>
      <c r="R20" s="193"/>
      <c r="S20" s="177"/>
      <c r="U20" s="177"/>
      <c r="V20" s="177"/>
      <c r="W20" s="177"/>
      <c r="Y20" s="177"/>
      <c r="Z20" s="177"/>
      <c r="AA20" s="177"/>
    </row>
    <row r="21" spans="1:27" ht="20.149999999999999" customHeight="1" x14ac:dyDescent="0.35">
      <c r="A21" s="93"/>
      <c r="B21" s="9" t="str">
        <f t="shared" si="0"/>
        <v/>
      </c>
      <c r="C21" s="94"/>
      <c r="D21" s="49"/>
      <c r="E21" s="206" t="s">
        <v>1065</v>
      </c>
      <c r="F21" s="206"/>
      <c r="G21" s="206"/>
      <c r="H21" s="49"/>
      <c r="I21" s="35" t="s">
        <v>575</v>
      </c>
      <c r="J21" s="41" t="str">
        <f>IFERROR(VLOOKUP(I21,'ISO3166-1'!A:C,3,FALSE),"")</f>
        <v>Germany</v>
      </c>
      <c r="K21" s="78"/>
      <c r="L21" s="35"/>
      <c r="M21" s="79"/>
      <c r="N21" s="39">
        <v>1515336999.5650001</v>
      </c>
      <c r="O21" s="96" t="s">
        <v>1064</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564</v>
      </c>
      <c r="J22" s="41" t="str">
        <f>IFERROR(VLOOKUP(I22,'ISO3166-1'!A:C,3,FALSE),"")</f>
        <v>United States of America (the)</v>
      </c>
      <c r="K22" s="78"/>
      <c r="L22" s="35"/>
      <c r="M22" s="79"/>
      <c r="N22" s="39">
        <v>1441537626.4300001</v>
      </c>
      <c r="O22" s="96" t="s">
        <v>1064</v>
      </c>
      <c r="Q22" s="176" t="s">
        <v>1066</v>
      </c>
      <c r="R22" s="188" t="s">
        <v>612</v>
      </c>
      <c r="S22" s="176" t="s">
        <v>1067</v>
      </c>
      <c r="U22" s="176" t="s">
        <v>1061</v>
      </c>
      <c r="V22" s="188" t="s">
        <v>1062</v>
      </c>
      <c r="W22" s="176" t="s">
        <v>1068</v>
      </c>
      <c r="Y22" s="176" t="s">
        <v>1069</v>
      </c>
      <c r="Z22" s="188" t="s">
        <v>1070</v>
      </c>
      <c r="AA22" s="176" t="s">
        <v>1071</v>
      </c>
    </row>
    <row r="23" spans="1:27" ht="20.149999999999999" customHeight="1" x14ac:dyDescent="0.35">
      <c r="A23" s="70" t="s">
        <v>522</v>
      </c>
      <c r="B23" s="181" t="str">
        <f>IFERROR(VLOOKUP("A"&amp;$F$1*1&amp;"B1",'Level 4 Categories'!$A:$H,4,FALSE),"")</f>
        <v>Fleet Management</v>
      </c>
      <c r="C23" s="182"/>
      <c r="E23" s="206"/>
      <c r="F23" s="206"/>
      <c r="G23" s="206"/>
      <c r="I23" s="35" t="s">
        <v>627</v>
      </c>
      <c r="J23" s="41" t="str">
        <f>IFERROR(VLOOKUP(I23,'ISO3166-1'!A:C,3,FALSE),"")</f>
        <v>Thailand</v>
      </c>
      <c r="K23" s="78"/>
      <c r="L23" s="35"/>
      <c r="M23" s="79"/>
      <c r="N23" s="39">
        <v>1357321886.0079999</v>
      </c>
      <c r="O23" s="96" t="s">
        <v>1064</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Corporate Fleet Vehicles</v>
      </c>
      <c r="C24" s="184"/>
      <c r="D24" s="48"/>
      <c r="E24" s="206"/>
      <c r="F24" s="206"/>
      <c r="G24" s="206"/>
      <c r="H24" s="48"/>
      <c r="I24" s="35" t="s">
        <v>567</v>
      </c>
      <c r="J24" s="41" t="str">
        <f>IFERROR(VLOOKUP(I24,'ISO3166-1'!A:C,3,FALSE),"")</f>
        <v>United Kingdom of Great Britain and Northern Ireland (the)</v>
      </c>
      <c r="K24" s="78"/>
      <c r="L24" s="35"/>
      <c r="M24" s="79"/>
      <c r="N24" s="39">
        <v>432720805.48699999</v>
      </c>
      <c r="O24" s="96" t="s">
        <v>1064</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Emergency Vehicles</v>
      </c>
      <c r="C25" s="186"/>
      <c r="D25" s="44"/>
      <c r="E25" s="206"/>
      <c r="F25" s="206"/>
      <c r="G25" s="206"/>
      <c r="H25" s="57"/>
      <c r="I25" s="35" t="s">
        <v>756</v>
      </c>
      <c r="J25" s="41" t="str">
        <f>IFERROR(VLOOKUP(I25,'ISO3166-1'!A:C,3,FALSE),"")</f>
        <v>Mexico</v>
      </c>
      <c r="K25" s="78"/>
      <c r="L25" s="35"/>
      <c r="M25" s="79"/>
      <c r="N25" s="39">
        <v>406969088.30000001</v>
      </c>
      <c r="O25" s="96" t="s">
        <v>1064</v>
      </c>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t="s">
        <v>706</v>
      </c>
      <c r="R27" s="188" t="s">
        <v>606</v>
      </c>
      <c r="S27" s="176" t="s">
        <v>1072</v>
      </c>
      <c r="U27" s="176"/>
      <c r="V27" s="176"/>
      <c r="W27" s="176"/>
      <c r="Y27" s="176"/>
      <c r="Z27" s="188"/>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t="s">
        <v>1061</v>
      </c>
      <c r="R32" s="188" t="s">
        <v>1062</v>
      </c>
      <c r="S32" s="176" t="s">
        <v>1073</v>
      </c>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88"/>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Gy7i6a3fWlO+3Klw52iWW2FjMX8VoqPMniu6MjZx2s7PDZxMDvaNbnrhTbbwtPuCdQFJjAomGJUxjlYblO1Jjw==" saltValue="HFxrg9MTUn7CK+dCt5bTg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178" priority="8" operator="containsText" text="⊟">
      <formula>NOT(ISERROR(SEARCH("⊟",A12)))</formula>
    </cfRule>
    <cfRule type="containsText" dxfId="177" priority="9" operator="containsText" text="⊞">
      <formula>NOT(ISERROR(SEARCH("⊞",A12)))</formula>
    </cfRule>
  </conditionalFormatting>
  <conditionalFormatting sqref="F2 G3">
    <cfRule type="cellIs" dxfId="176" priority="3" operator="equal">
      <formula>"Minor"</formula>
    </cfRule>
    <cfRule type="cellIs" dxfId="175" priority="4" operator="equal">
      <formula>"Low"</formula>
    </cfRule>
    <cfRule type="cellIs" dxfId="174" priority="5" operator="equal">
      <formula>"Moderate"</formula>
    </cfRule>
    <cfRule type="cellIs" dxfId="173" priority="6" operator="greaterThanOrEqual">
      <formula>"High"</formula>
    </cfRule>
  </conditionalFormatting>
  <conditionalFormatting sqref="F15">
    <cfRule type="expression" dxfId="172" priority="1">
      <formula>#REF!&lt;&gt;""</formula>
    </cfRule>
  </conditionalFormatting>
  <conditionalFormatting sqref="F16:F18">
    <cfRule type="expression" dxfId="171" priority="7">
      <formula>#REF!&lt;&gt;""</formula>
    </cfRule>
  </conditionalFormatting>
  <conditionalFormatting sqref="L17:M52">
    <cfRule type="cellIs" dxfId="170"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9100253D-9970-467E-85CC-A29C868856D5}">
      <formula1>OR(D16=0,D16=1)</formula1>
    </dataValidation>
    <dataValidation type="custom" allowBlank="1" showInputMessage="1" showErrorMessage="1" errorTitle="Enter 0 or 3" error="Enter 0 or 3" promptTitle="Enter 0 or 3" prompt="0 = no risk identified_x000a_3 = risk identified on the HRPL list" sqref="D19" xr:uid="{7F92A18D-2369-4F7D-9215-A87CE430F4FF}">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CB8184C1-138E-4814-BEDA-E3B0838832FD}">
      <formula1>OR(F15=0,F15=3)</formula1>
    </dataValidation>
  </dataValidations>
  <hyperlinks>
    <hyperlink ref="K15" r:id="rId1" display="HRPL: Data as of Sepetmeber 28, 2022 (Link)" xr:uid="{E6087AE6-DD31-49E6-924D-66337A3E7945}"/>
    <hyperlink ref="K15:M15" r:id="rId2" display="US Dept of Labour TVPRA List 2022 (Link)" xr:uid="{E26CD7AF-2A47-4411-B3D6-3EA7D71CF565}"/>
    <hyperlink ref="O15" r:id="rId3" xr:uid="{E5EFE8DF-E4EA-4396-B77A-54232F15C0DF}"/>
    <hyperlink ref="N15" r:id="rId4" xr:uid="{98AAAFFC-9D2D-440E-A6DB-EE2BBE0A0069}"/>
    <hyperlink ref="R32" r:id="rId5" xr:uid="{46B0A074-CAE4-4D75-949C-2D4ECAA57E03}"/>
    <hyperlink ref="Z22" r:id="rId6" xr:uid="{12F34C71-2AC1-49B3-9AD1-CD05A9F28E02}"/>
    <hyperlink ref="E17" location="'Supply Chain Model'!A1" display="Supply Chain Model" xr:uid="{1D5CB69B-06C7-4C10-9948-FCD8C780B045}"/>
    <hyperlink ref="E15" location="'Authoritative Determinations'!A1" display="Product (Authoritative Determinations)" xr:uid="{FDF0B2B2-721D-426C-A20D-6E75DD56933C}"/>
    <hyperlink ref="E16" location="'Vulnerable populations'!A1" display="Vulnerable population" xr:uid="{CD5B1C5C-2F3D-4C49-94D1-9612DE60257B}"/>
    <hyperlink ref="E18" location="'Regulatory context'!A1" display="Regulatory context" xr:uid="{E84483C9-7C4F-431E-8A21-931EADDB9969}"/>
    <hyperlink ref="R17" r:id="rId7" xr:uid="{6E873970-3822-4AAC-8526-A731982F0FA9}"/>
    <hyperlink ref="R22" r:id="rId8" xr:uid="{DBC80D3E-B509-41B1-AEE3-C6F60C76196C}"/>
    <hyperlink ref="R27" r:id="rId9" xr:uid="{13BBE353-2209-446D-811F-7D6BA1E8F64F}"/>
    <hyperlink ref="V17" r:id="rId10" xr:uid="{6F9178F3-6A67-4BF4-9B56-7AB47D963848}"/>
    <hyperlink ref="V22" r:id="rId11" xr:uid="{DD404EA1-7018-4B54-8B83-EAC39E1CEB71}"/>
    <hyperlink ref="Z17" r:id="rId12" xr:uid="{74C28ACF-7642-4A0B-B178-8545D104745C}"/>
  </hyperlinks>
  <pageMargins left="0.23622047244094491" right="0.23622047244094491" top="1.1811023622047245" bottom="0.19685039370078741" header="0.31496062992125984" footer="0.31496062992125984"/>
  <pageSetup paperSize="9" scale="42" fitToHeight="3" orientation="landscape" r:id="rId13"/>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7ED76-BFAA-4BDC-9961-2079B7DA98B1}">
  <sheetPr codeName="Sheet117">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1074</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Fleet Management</v>
      </c>
      <c r="C15" s="197"/>
      <c r="D15" s="46"/>
      <c r="E15" s="36" t="s">
        <v>20</v>
      </c>
      <c r="F15" s="37">
        <v>3</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Corporate Fleet Vehicles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General Fleet Vehicles</v>
      </c>
      <c r="C17" s="192"/>
      <c r="E17" s="36" t="s">
        <v>22</v>
      </c>
      <c r="F17" s="37">
        <v>1</v>
      </c>
      <c r="G17" s="9" t="str">
        <f>HYPERLINK("#U14", "Sources &gt;&gt;")</f>
        <v>Sources &gt;&gt;</v>
      </c>
      <c r="I17" s="35" t="s">
        <v>538</v>
      </c>
      <c r="J17" s="41" t="str">
        <f>IFERROR(VLOOKUP(I17,'ISO3166-1'!A:C,3,FALSE),"")</f>
        <v>Australia</v>
      </c>
      <c r="K17" s="34"/>
      <c r="L17" s="35"/>
      <c r="M17" s="35"/>
      <c r="N17" s="39"/>
      <c r="O17" s="96"/>
      <c r="Q17" s="176" t="s">
        <v>587</v>
      </c>
      <c r="R17" s="188" t="s">
        <v>588</v>
      </c>
      <c r="S17" s="176" t="s">
        <v>1057</v>
      </c>
      <c r="U17" s="176" t="s">
        <v>1075</v>
      </c>
      <c r="V17" s="188" t="s">
        <v>1076</v>
      </c>
      <c r="W17" s="176" t="s">
        <v>1077</v>
      </c>
      <c r="Y17" s="176" t="s">
        <v>1061</v>
      </c>
      <c r="Z17" s="188" t="s">
        <v>1062</v>
      </c>
      <c r="AA17" s="176" t="s">
        <v>1063</v>
      </c>
    </row>
    <row r="18" spans="1:27" ht="20.149999999999999" customHeight="1" x14ac:dyDescent="0.35">
      <c r="A18" s="202" t="s">
        <v>542</v>
      </c>
      <c r="B18" s="202"/>
      <c r="C18" s="202"/>
      <c r="D18" s="48"/>
      <c r="E18" s="36" t="s">
        <v>521</v>
      </c>
      <c r="F18" s="37">
        <v>1</v>
      </c>
      <c r="G18" s="9" t="str">
        <f>HYPERLINK("#Y14", "Sources &gt;&gt;")</f>
        <v>Sources &gt;&gt;</v>
      </c>
      <c r="H18" s="48"/>
      <c r="I18" s="35" t="s">
        <v>568</v>
      </c>
      <c r="J18" s="41" t="str">
        <f>IFERROR(VLOOKUP(I18,'ISO3166-1'!A:C,3,FALSE),"")</f>
        <v>Japan</v>
      </c>
      <c r="K18" s="78"/>
      <c r="L18" s="35"/>
      <c r="M18" s="79"/>
      <c r="N18" s="39">
        <v>6740247713.6409998</v>
      </c>
      <c r="O18" s="96">
        <v>781</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720</v>
      </c>
      <c r="J19" s="41" t="str">
        <f>IFERROR(VLOOKUP(I19,'ISO3166-1'!A:C,3,FALSE),"")</f>
        <v>Korea (the Republic of)</v>
      </c>
      <c r="K19" s="78"/>
      <c r="L19" s="35"/>
      <c r="M19" s="79"/>
      <c r="N19" s="39">
        <v>3175654217.7670002</v>
      </c>
      <c r="O19" s="96">
        <v>781</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563</v>
      </c>
      <c r="J20" s="41" t="str">
        <f>IFERROR(VLOOKUP(I20,'ISO3166-1'!A:C,3,FALSE),"")</f>
        <v>China</v>
      </c>
      <c r="K20" s="78"/>
      <c r="L20" s="35" t="s">
        <v>598</v>
      </c>
      <c r="M20" s="79"/>
      <c r="N20" s="39">
        <v>2654671811.0250001</v>
      </c>
      <c r="O20" s="96">
        <v>781</v>
      </c>
      <c r="Q20" s="177"/>
      <c r="R20" s="193"/>
      <c r="S20" s="177"/>
      <c r="U20" s="177"/>
      <c r="V20" s="177"/>
      <c r="W20" s="177"/>
      <c r="Y20" s="177"/>
      <c r="Z20" s="177"/>
      <c r="AA20" s="177"/>
    </row>
    <row r="21" spans="1:27" ht="20.149999999999999" customHeight="1" x14ac:dyDescent="0.35">
      <c r="A21" s="93"/>
      <c r="B21" s="9" t="str">
        <f t="shared" si="0"/>
        <v/>
      </c>
      <c r="C21" s="94"/>
      <c r="D21" s="49"/>
      <c r="E21" s="206" t="s">
        <v>1065</v>
      </c>
      <c r="F21" s="206"/>
      <c r="G21" s="206"/>
      <c r="H21" s="49"/>
      <c r="I21" s="35" t="s">
        <v>575</v>
      </c>
      <c r="J21" s="41" t="str">
        <f>IFERROR(VLOOKUP(I21,'ISO3166-1'!A:C,3,FALSE),"")</f>
        <v>Germany</v>
      </c>
      <c r="K21" s="78"/>
      <c r="L21" s="35"/>
      <c r="M21" s="79"/>
      <c r="N21" s="39">
        <v>1515336999.5650001</v>
      </c>
      <c r="O21" s="96">
        <v>781</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564</v>
      </c>
      <c r="J22" s="41" t="str">
        <f>IFERROR(VLOOKUP(I22,'ISO3166-1'!A:C,3,FALSE),"")</f>
        <v>United States of America (the)</v>
      </c>
      <c r="K22" s="78"/>
      <c r="L22" s="35"/>
      <c r="M22" s="79"/>
      <c r="N22" s="39">
        <v>1441537626.4300001</v>
      </c>
      <c r="O22" s="96">
        <v>781</v>
      </c>
      <c r="Q22" s="176" t="s">
        <v>1066</v>
      </c>
      <c r="R22" s="188" t="s">
        <v>612</v>
      </c>
      <c r="S22" s="176" t="s">
        <v>1067</v>
      </c>
      <c r="U22" s="176" t="s">
        <v>1058</v>
      </c>
      <c r="V22" s="188" t="s">
        <v>1059</v>
      </c>
      <c r="W22" s="176" t="s">
        <v>1060</v>
      </c>
      <c r="Y22" s="176" t="s">
        <v>1069</v>
      </c>
      <c r="Z22" s="188" t="s">
        <v>1070</v>
      </c>
      <c r="AA22" s="176" t="s">
        <v>1071</v>
      </c>
    </row>
    <row r="23" spans="1:27" ht="20.149999999999999" customHeight="1" x14ac:dyDescent="0.35">
      <c r="A23" s="70" t="s">
        <v>522</v>
      </c>
      <c r="B23" s="181" t="str">
        <f>IFERROR(VLOOKUP("A"&amp;$F$1*1&amp;"B1",'Level 4 Categories'!$A:$H,4,FALSE),"")</f>
        <v>Fleet Management</v>
      </c>
      <c r="C23" s="182"/>
      <c r="E23" s="206"/>
      <c r="F23" s="206"/>
      <c r="G23" s="206"/>
      <c r="I23" s="35" t="s">
        <v>627</v>
      </c>
      <c r="J23" s="41" t="str">
        <f>IFERROR(VLOOKUP(I23,'ISO3166-1'!A:C,3,FALSE),"")</f>
        <v>Thailand</v>
      </c>
      <c r="K23" s="78"/>
      <c r="L23" s="35"/>
      <c r="M23" s="79"/>
      <c r="N23" s="39">
        <v>1357321886.0079999</v>
      </c>
      <c r="O23" s="96">
        <v>781</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Corporate Fleet Vehicles</v>
      </c>
      <c r="C24" s="184"/>
      <c r="D24" s="48"/>
      <c r="E24" s="206"/>
      <c r="F24" s="206"/>
      <c r="G24" s="206"/>
      <c r="H24" s="48"/>
      <c r="I24" s="35" t="s">
        <v>567</v>
      </c>
      <c r="J24" s="41" t="str">
        <f>IFERROR(VLOOKUP(I24,'ISO3166-1'!A:C,3,FALSE),"")</f>
        <v>United Kingdom of Great Britain and Northern Ireland (the)</v>
      </c>
      <c r="K24" s="78"/>
      <c r="L24" s="35"/>
      <c r="M24" s="79"/>
      <c r="N24" s="39">
        <v>432720805.48699999</v>
      </c>
      <c r="O24" s="96">
        <v>781</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General Fleet Vehicles</v>
      </c>
      <c r="C25" s="186"/>
      <c r="D25" s="44"/>
      <c r="E25" s="206"/>
      <c r="F25" s="206"/>
      <c r="G25" s="206"/>
      <c r="H25" s="57"/>
      <c r="I25" s="35" t="s">
        <v>756</v>
      </c>
      <c r="J25" s="41" t="str">
        <f>IFERROR(VLOOKUP(I25,'ISO3166-1'!A:C,3,FALSE),"")</f>
        <v>Mexico</v>
      </c>
      <c r="K25" s="78"/>
      <c r="L25" s="35"/>
      <c r="M25" s="79"/>
      <c r="N25" s="39">
        <v>406969088.30000001</v>
      </c>
      <c r="O25" s="96">
        <v>781</v>
      </c>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t="s">
        <v>706</v>
      </c>
      <c r="R27" s="188" t="s">
        <v>606</v>
      </c>
      <c r="S27" s="176" t="s">
        <v>1072</v>
      </c>
      <c r="U27" s="176" t="s">
        <v>1061</v>
      </c>
      <c r="V27" s="188" t="s">
        <v>1062</v>
      </c>
      <c r="W27" s="176" t="s">
        <v>1068</v>
      </c>
      <c r="Y27" s="176"/>
      <c r="Z27" s="188"/>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t="s">
        <v>1061</v>
      </c>
      <c r="R32" s="188" t="s">
        <v>1062</v>
      </c>
      <c r="S32" s="176" t="s">
        <v>1073</v>
      </c>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88"/>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Q+9G4LhMjFhaLUNnizs1MhYsWRTGyaNSJA4Scvj3MI8cZAkGTY/PdnYW1W5mhca7PYPb5UAhYG5hEk5l3yKfjQ==" saltValue="qOR3/1ccvLD2EObza5qldw=="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169" priority="8" operator="containsText" text="⊟">
      <formula>NOT(ISERROR(SEARCH("⊟",A12)))</formula>
    </cfRule>
    <cfRule type="containsText" dxfId="168" priority="9" operator="containsText" text="⊞">
      <formula>NOT(ISERROR(SEARCH("⊞",A12)))</formula>
    </cfRule>
  </conditionalFormatting>
  <conditionalFormatting sqref="F2 G3">
    <cfRule type="cellIs" dxfId="167" priority="3" operator="equal">
      <formula>"Minor"</formula>
    </cfRule>
    <cfRule type="cellIs" dxfId="166" priority="4" operator="equal">
      <formula>"Low"</formula>
    </cfRule>
    <cfRule type="cellIs" dxfId="165" priority="5" operator="equal">
      <formula>"Moderate"</formula>
    </cfRule>
    <cfRule type="cellIs" dxfId="164" priority="6" operator="greaterThanOrEqual">
      <formula>"High"</formula>
    </cfRule>
  </conditionalFormatting>
  <conditionalFormatting sqref="F15">
    <cfRule type="expression" dxfId="163" priority="1">
      <formula>#REF!&lt;&gt;""</formula>
    </cfRule>
  </conditionalFormatting>
  <conditionalFormatting sqref="F16:F18">
    <cfRule type="expression" dxfId="162" priority="7">
      <formula>#REF!&lt;&gt;""</formula>
    </cfRule>
  </conditionalFormatting>
  <conditionalFormatting sqref="L17:M52">
    <cfRule type="cellIs" dxfId="161"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25D7C260-01D3-441E-AEC7-DFF05F317257}">
      <formula1>OR(D16=0,D16=1)</formula1>
    </dataValidation>
    <dataValidation type="custom" allowBlank="1" showInputMessage="1" showErrorMessage="1" errorTitle="Enter 0 or 3" error="Enter 0 or 3" promptTitle="Enter 0 or 3" prompt="0 = no risk identified_x000a_3 = risk identified on the HRPL list" sqref="D19" xr:uid="{ACA83CF3-C8FB-4968-9B93-1C30FEFB6B56}">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810B381F-1888-4F7C-A4F9-3DC5D7126910}">
      <formula1>OR(F15=0,F15=3)</formula1>
    </dataValidation>
  </dataValidations>
  <hyperlinks>
    <hyperlink ref="K15" r:id="rId1" display="HRPL: Data as of Sepetmeber 28, 2022 (Link)" xr:uid="{D7E0A64F-AADC-4027-A649-9F12C113FD11}"/>
    <hyperlink ref="K15:M15" r:id="rId2" display="US Dept of Labour TVPRA List 2022 (Link)" xr:uid="{B84AB062-5430-4EC7-AFCD-FF15F5BB16AB}"/>
    <hyperlink ref="O15" r:id="rId3" xr:uid="{FF39797B-729B-4D5C-B24F-3914574956AB}"/>
    <hyperlink ref="N15" r:id="rId4" xr:uid="{75951AA2-A861-4054-822D-ED97D8E4280E}"/>
    <hyperlink ref="V27" r:id="rId5" xr:uid="{1755E49B-888B-434D-84E4-41149796D291}"/>
    <hyperlink ref="R32" r:id="rId6" xr:uid="{78DBE6D4-05D0-4FB3-9A0B-8D30F04C93F0}"/>
    <hyperlink ref="Z22" r:id="rId7" xr:uid="{6B66959D-A058-44D8-B6AE-A66C3378A6B8}"/>
    <hyperlink ref="E17" location="'Supply Chain Model'!A1" display="Supply Chain Model" xr:uid="{831C3768-07F6-4311-99B7-879946CB5336}"/>
    <hyperlink ref="E15" location="'Authoritative Determinations'!A1" display="Product (Authoritative Determinations)" xr:uid="{346381DC-3BF9-4E0F-B13A-F6740B04AEA3}"/>
    <hyperlink ref="E16" location="'Vulnerable populations'!A1" display="Vulnerable population" xr:uid="{2F724C8B-50E1-4E83-9459-1B5A5AAC6338}"/>
    <hyperlink ref="E18" location="'Regulatory context'!A1" display="Regulatory context" xr:uid="{D4F24F6E-D368-4EF6-804D-EFDB482FBF33}"/>
    <hyperlink ref="R17" r:id="rId8" xr:uid="{FEC6620A-1625-4720-89DD-61366F0AD788}"/>
    <hyperlink ref="R22" r:id="rId9" xr:uid="{D0BBE9D3-AFDD-40DA-B727-993D9E58C5F1}"/>
    <hyperlink ref="R27" r:id="rId10" xr:uid="{7A016DF1-88C5-4035-AFA5-AB810C7295F0}"/>
    <hyperlink ref="V17" r:id="rId11" xr:uid="{29CBBF64-A832-4E0A-B636-E0BE8CDF21E9}"/>
    <hyperlink ref="V22" r:id="rId12" xr:uid="{E474FC3F-1891-49CB-8974-BDEDD0049838}"/>
    <hyperlink ref="Z17" r:id="rId13" xr:uid="{97BBE481-E0B5-416E-B806-B47DEB42C22F}"/>
  </hyperlinks>
  <pageMargins left="0.23622047244094491" right="0.23622047244094491" top="1.1811023622047245" bottom="0.19685039370078741" header="0.31496062992125984" footer="0.31496062992125984"/>
  <pageSetup paperSize="9" scale="42" fitToHeight="3" orientation="landscape" r:id="rId14"/>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E6BA0-1558-49C6-9EEE-BDED4D4A6A9D}">
  <sheetPr codeName="Sheet118">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1078</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Fleet Management</v>
      </c>
      <c r="C15" s="197"/>
      <c r="D15" s="46"/>
      <c r="E15" s="36" t="s">
        <v>20</v>
      </c>
      <c r="F15" s="37">
        <v>3</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Corporate Fleet Vehicles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Heavy Vehicle Types</v>
      </c>
      <c r="C17" s="192"/>
      <c r="E17" s="36" t="s">
        <v>22</v>
      </c>
      <c r="F17" s="37">
        <v>1</v>
      </c>
      <c r="G17" s="9" t="str">
        <f>HYPERLINK("#U14", "Sources &gt;&gt;")</f>
        <v>Sources &gt;&gt;</v>
      </c>
      <c r="I17" s="35" t="s">
        <v>538</v>
      </c>
      <c r="J17" s="41" t="str">
        <f>IFERROR(VLOOKUP(I17,'ISO3166-1'!A:C,3,FALSE),"")</f>
        <v>Australia</v>
      </c>
      <c r="K17" s="34"/>
      <c r="L17" s="35"/>
      <c r="M17" s="35"/>
      <c r="N17" s="39"/>
      <c r="O17" s="96"/>
      <c r="Q17" s="176" t="s">
        <v>587</v>
      </c>
      <c r="R17" s="188" t="s">
        <v>588</v>
      </c>
      <c r="S17" s="176" t="s">
        <v>1057</v>
      </c>
      <c r="U17" s="176" t="s">
        <v>1075</v>
      </c>
      <c r="V17" s="188" t="s">
        <v>1076</v>
      </c>
      <c r="W17" s="176" t="s">
        <v>1077</v>
      </c>
      <c r="Y17" s="176" t="s">
        <v>1061</v>
      </c>
      <c r="Z17" s="188" t="s">
        <v>1062</v>
      </c>
      <c r="AA17" s="176" t="s">
        <v>1063</v>
      </c>
    </row>
    <row r="18" spans="1:27" ht="20.149999999999999" customHeight="1" x14ac:dyDescent="0.35">
      <c r="A18" s="202" t="s">
        <v>542</v>
      </c>
      <c r="B18" s="202"/>
      <c r="C18" s="202"/>
      <c r="D18" s="48"/>
      <c r="E18" s="36" t="s">
        <v>521</v>
      </c>
      <c r="F18" s="37">
        <v>1</v>
      </c>
      <c r="G18" s="9" t="str">
        <f>HYPERLINK("#Y14", "Sources &gt;&gt;")</f>
        <v>Sources &gt;&gt;</v>
      </c>
      <c r="H18" s="48"/>
      <c r="I18" s="35" t="s">
        <v>627</v>
      </c>
      <c r="J18" s="41" t="str">
        <f>IFERROR(VLOOKUP(I18,'ISO3166-1'!A:C,3,FALSE),"")</f>
        <v>Thailand</v>
      </c>
      <c r="K18" s="78"/>
      <c r="L18" s="35"/>
      <c r="M18" s="79"/>
      <c r="N18" s="39">
        <v>4433923756.6960001</v>
      </c>
      <c r="O18" s="96">
        <v>782.1</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568</v>
      </c>
      <c r="J19" s="41" t="str">
        <f>IFERROR(VLOOKUP(I19,'ISO3166-1'!A:C,3,FALSE),"")</f>
        <v>Japan</v>
      </c>
      <c r="K19" s="78"/>
      <c r="L19" s="35"/>
      <c r="M19" s="79"/>
      <c r="N19" s="39">
        <v>1944574299.7379999</v>
      </c>
      <c r="O19" s="96">
        <v>782.1</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564</v>
      </c>
      <c r="J20" s="41" t="str">
        <f>IFERROR(VLOOKUP(I20,'ISO3166-1'!A:C,3,FALSE),"")</f>
        <v>United States of America (the)</v>
      </c>
      <c r="K20" s="78"/>
      <c r="L20" s="35"/>
      <c r="M20" s="79"/>
      <c r="N20" s="39">
        <v>1219030083.358</v>
      </c>
      <c r="O20" s="96">
        <v>782.1</v>
      </c>
      <c r="Q20" s="177"/>
      <c r="R20" s="193"/>
      <c r="S20" s="177"/>
      <c r="U20" s="177"/>
      <c r="V20" s="177"/>
      <c r="W20" s="177"/>
      <c r="Y20" s="177"/>
      <c r="Z20" s="177"/>
      <c r="AA20" s="177"/>
    </row>
    <row r="21" spans="1:27" ht="20.149999999999999" customHeight="1" x14ac:dyDescent="0.35">
      <c r="A21" s="93"/>
      <c r="B21" s="9" t="str">
        <f t="shared" si="0"/>
        <v/>
      </c>
      <c r="C21" s="94"/>
      <c r="D21" s="49"/>
      <c r="E21" s="206" t="s">
        <v>1065</v>
      </c>
      <c r="F21" s="206"/>
      <c r="G21" s="206"/>
      <c r="H21" s="49"/>
      <c r="I21" s="35" t="s">
        <v>563</v>
      </c>
      <c r="J21" s="41" t="str">
        <f>IFERROR(VLOOKUP(I21,'ISO3166-1'!A:C,3,FALSE),"")</f>
        <v>China</v>
      </c>
      <c r="K21" s="78"/>
      <c r="L21" s="35" t="s">
        <v>598</v>
      </c>
      <c r="M21" s="79"/>
      <c r="N21" s="39">
        <v>577320109.29900002</v>
      </c>
      <c r="O21" s="96">
        <v>782.1</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756</v>
      </c>
      <c r="J22" s="41" t="str">
        <f>IFERROR(VLOOKUP(I22,'ISO3166-1'!A:C,3,FALSE),"")</f>
        <v>Mexico</v>
      </c>
      <c r="K22" s="78"/>
      <c r="L22" s="35"/>
      <c r="M22" s="79"/>
      <c r="N22" s="39">
        <v>222357811.18000001</v>
      </c>
      <c r="O22" s="96">
        <v>782.1</v>
      </c>
      <c r="Q22" s="176" t="s">
        <v>1066</v>
      </c>
      <c r="R22" s="188" t="s">
        <v>612</v>
      </c>
      <c r="S22" s="176" t="s">
        <v>1067</v>
      </c>
      <c r="U22" s="176" t="s">
        <v>1058</v>
      </c>
      <c r="V22" s="188" t="s">
        <v>1059</v>
      </c>
      <c r="W22" s="176" t="s">
        <v>1060</v>
      </c>
      <c r="Y22" s="176" t="s">
        <v>1069</v>
      </c>
      <c r="Z22" s="188" t="s">
        <v>1070</v>
      </c>
      <c r="AA22" s="176" t="s">
        <v>1071</v>
      </c>
    </row>
    <row r="23" spans="1:27" ht="20.149999999999999" customHeight="1" x14ac:dyDescent="0.35">
      <c r="A23" s="70" t="s">
        <v>522</v>
      </c>
      <c r="B23" s="181" t="str">
        <f>IFERROR(VLOOKUP("A"&amp;$F$1*1&amp;"B1",'Level 4 Categories'!$A:$H,4,FALSE),"")</f>
        <v>Fleet Management</v>
      </c>
      <c r="C23" s="182"/>
      <c r="E23" s="206"/>
      <c r="F23" s="206"/>
      <c r="G23" s="206"/>
      <c r="I23" s="35" t="s">
        <v>575</v>
      </c>
      <c r="J23" s="41" t="str">
        <f>IFERROR(VLOOKUP(I23,'ISO3166-1'!A:C,3,FALSE),"")</f>
        <v>Germany</v>
      </c>
      <c r="K23" s="78"/>
      <c r="L23" s="35"/>
      <c r="M23" s="79"/>
      <c r="N23" s="39">
        <v>148156002.18399999</v>
      </c>
      <c r="O23" s="96">
        <v>782.1</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Corporate Fleet Vehicles</v>
      </c>
      <c r="C24" s="184"/>
      <c r="D24" s="48"/>
      <c r="E24" s="206"/>
      <c r="F24" s="206"/>
      <c r="G24" s="206"/>
      <c r="H24" s="48"/>
      <c r="I24" s="35" t="s">
        <v>721</v>
      </c>
      <c r="J24" s="41" t="str">
        <f>IFERROR(VLOOKUP(I24,'ISO3166-1'!A:C,3,FALSE),"")</f>
        <v>France</v>
      </c>
      <c r="K24" s="78"/>
      <c r="L24" s="35"/>
      <c r="M24" s="79"/>
      <c r="N24" s="39">
        <v>138292951.155</v>
      </c>
      <c r="O24" s="96">
        <v>782.1</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Heavy Vehicle Types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t="s">
        <v>706</v>
      </c>
      <c r="R27" s="188" t="s">
        <v>606</v>
      </c>
      <c r="S27" s="176" t="s">
        <v>1072</v>
      </c>
      <c r="U27" s="176" t="s">
        <v>1061</v>
      </c>
      <c r="V27" s="188" t="s">
        <v>1062</v>
      </c>
      <c r="W27" s="176" t="s">
        <v>1068</v>
      </c>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t="s">
        <v>1061</v>
      </c>
      <c r="R32" s="188" t="s">
        <v>1062</v>
      </c>
      <c r="S32" s="176" t="s">
        <v>1073</v>
      </c>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T3ADlfoTVGaFLax+WLUXuKpcfA/13NI+/fVeU3ar4wVU6JdNIOttKymvtobhmM/NYdaFI2qa1q3SrlDeiIenJA==" saltValue="FAQ78jO48jJi4hol611LC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160" priority="9" operator="containsText" text="⊟">
      <formula>NOT(ISERROR(SEARCH("⊟",A12)))</formula>
    </cfRule>
    <cfRule type="containsText" dxfId="159" priority="10" operator="containsText" text="⊞">
      <formula>NOT(ISERROR(SEARCH("⊞",A12)))</formula>
    </cfRule>
  </conditionalFormatting>
  <conditionalFormatting sqref="F2 G3">
    <cfRule type="cellIs" dxfId="158" priority="4" operator="equal">
      <formula>"Minor"</formula>
    </cfRule>
    <cfRule type="cellIs" dxfId="157" priority="5" operator="equal">
      <formula>"Low"</formula>
    </cfRule>
    <cfRule type="cellIs" dxfId="156" priority="6" operator="equal">
      <formula>"Moderate"</formula>
    </cfRule>
    <cfRule type="cellIs" dxfId="155" priority="7" operator="greaterThanOrEqual">
      <formula>"High"</formula>
    </cfRule>
  </conditionalFormatting>
  <conditionalFormatting sqref="F15">
    <cfRule type="expression" dxfId="154" priority="1">
      <formula>#REF!&lt;&gt;""</formula>
    </cfRule>
  </conditionalFormatting>
  <conditionalFormatting sqref="F16:F18">
    <cfRule type="expression" dxfId="153" priority="8">
      <formula>#REF!&lt;&gt;""</formula>
    </cfRule>
  </conditionalFormatting>
  <conditionalFormatting sqref="L17:M52">
    <cfRule type="cellIs" dxfId="152"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598FB789-E5BA-4C64-99A5-C78294E408E0}">
      <formula1>OR(D16=0,D16=1)</formula1>
    </dataValidation>
    <dataValidation type="custom" allowBlank="1" showInputMessage="1" showErrorMessage="1" errorTitle="Enter 0 or 3" error="Enter 0 or 3" promptTitle="Enter 0 or 3" prompt="0 = no risk identified_x000a_3 = risk identified on the HRPL list" sqref="D19" xr:uid="{4CCFF9F9-20DC-4E04-AE25-07822E9E90F6}">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4EDB9E45-C1B4-4040-9595-856EF0567C76}">
      <formula1>OR(F15=0,F15=3)</formula1>
    </dataValidation>
  </dataValidations>
  <hyperlinks>
    <hyperlink ref="K15" r:id="rId1" display="HRPL: Data as of Sepetmeber 28, 2022 (Link)" xr:uid="{ADE94F79-146F-415C-BC48-78D34D6E2301}"/>
    <hyperlink ref="K15:M15" r:id="rId2" display="US Dept of Labour TVPRA List 2022 (Link)" xr:uid="{E1AEB18B-EF8A-4B89-A9A6-15C61CAFB538}"/>
    <hyperlink ref="O15" r:id="rId3" xr:uid="{41FECAB4-1F7D-4B8F-B256-57F90190693A}"/>
    <hyperlink ref="N15" r:id="rId4" xr:uid="{C30235DC-FF2D-4F48-A969-F5A40E173B9D}"/>
    <hyperlink ref="R32" r:id="rId5" xr:uid="{F67C50C3-1A78-44C6-B994-71EA944D5D72}"/>
    <hyperlink ref="Z22" r:id="rId6" xr:uid="{BEBCB6C2-8EDD-4088-9D29-CDEE95B2844F}"/>
    <hyperlink ref="V27" r:id="rId7" xr:uid="{A6237ABC-1965-4EAE-BF97-B2DDF5D16976}"/>
    <hyperlink ref="E17" location="'Supply Chain Model'!A1" display="Supply Chain Model" xr:uid="{7C3A15EC-261C-4424-BC57-F6D8CFC190B5}"/>
    <hyperlink ref="E15" location="'Authoritative Determinations'!A1" display="Product (Authoritative Determinations)" xr:uid="{1121741E-EA32-4034-857F-64DA0D31BA56}"/>
    <hyperlink ref="E16" location="'Vulnerable populations'!A1" display="Vulnerable population" xr:uid="{C7FDC6A1-5FE6-43DC-A09B-7B9DA7ACDB5E}"/>
    <hyperlink ref="E18" location="'Regulatory context'!A1" display="Regulatory context" xr:uid="{0D865DD9-8D48-4E01-9B8D-C33E2EB72363}"/>
    <hyperlink ref="R17" r:id="rId8" xr:uid="{98E9F87C-735C-47D8-AC8E-7494E027A430}"/>
    <hyperlink ref="R22" r:id="rId9" xr:uid="{C6EE67A9-9448-4289-A7B6-CF5FD7517210}"/>
    <hyperlink ref="R27" r:id="rId10" xr:uid="{2D9DFF2C-5129-49B2-A3EF-01ABD8C27777}"/>
    <hyperlink ref="V17" r:id="rId11" xr:uid="{C45A7DF3-5182-43E7-8205-D5690022C33B}"/>
    <hyperlink ref="V22" r:id="rId12" xr:uid="{A1110D32-529B-4F46-A0C7-739881B1D33B}"/>
    <hyperlink ref="Z17" r:id="rId13" xr:uid="{7C760E3C-F411-4BBE-9FB5-DBFBF87D8021}"/>
  </hyperlinks>
  <pageMargins left="0.23622047244094491" right="0.23622047244094491" top="1.1811023622047245" bottom="0.19685039370078741" header="0.31496062992125984" footer="0.31496062992125984"/>
  <pageSetup paperSize="9" scale="42" fitToHeight="3" orientation="landscape" r:id="rId14"/>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7627B-7B2F-4D87-92CA-E5784591019D}">
  <sheetPr codeName="Sheet119">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1079</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Fleet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Corporate Fleet Vehicles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Other Vehicle Types</v>
      </c>
      <c r="C17" s="192"/>
      <c r="E17" s="36" t="s">
        <v>22</v>
      </c>
      <c r="F17" s="37">
        <v>1</v>
      </c>
      <c r="G17" s="9" t="str">
        <f>HYPERLINK("#U14", "Sources &gt;&gt;")</f>
        <v>Sources &gt;&gt;</v>
      </c>
      <c r="I17" s="35" t="s">
        <v>538</v>
      </c>
      <c r="J17" s="41" t="str">
        <f>IFERROR(VLOOKUP(I17,'ISO3166-1'!A:C,3,FALSE),"")</f>
        <v>Australia</v>
      </c>
      <c r="K17" s="34"/>
      <c r="L17" s="35"/>
      <c r="M17" s="35"/>
      <c r="N17" s="39"/>
      <c r="O17" s="96"/>
      <c r="Q17" s="176" t="s">
        <v>587</v>
      </c>
      <c r="R17" s="188" t="s">
        <v>588</v>
      </c>
      <c r="S17" s="176" t="s">
        <v>1057</v>
      </c>
      <c r="U17" s="176" t="s">
        <v>1075</v>
      </c>
      <c r="V17" s="188" t="s">
        <v>1076</v>
      </c>
      <c r="W17" s="176" t="s">
        <v>1080</v>
      </c>
      <c r="Y17" s="176" t="s">
        <v>1061</v>
      </c>
      <c r="Z17" s="188" t="s">
        <v>1062</v>
      </c>
      <c r="AA17" s="176" t="s">
        <v>1063</v>
      </c>
    </row>
    <row r="18" spans="1:27" ht="20.149999999999999" customHeight="1" x14ac:dyDescent="0.35">
      <c r="A18" s="202" t="s">
        <v>542</v>
      </c>
      <c r="B18" s="202"/>
      <c r="C18" s="202"/>
      <c r="D18" s="48"/>
      <c r="E18" s="36" t="s">
        <v>521</v>
      </c>
      <c r="F18" s="37">
        <v>1</v>
      </c>
      <c r="G18" s="9" t="str">
        <f>HYPERLINK("#Y14", "Sources &gt;&gt;")</f>
        <v>Sources &gt;&gt;</v>
      </c>
      <c r="H18" s="48"/>
      <c r="I18" s="35" t="s">
        <v>568</v>
      </c>
      <c r="J18" s="41" t="str">
        <f>IFERROR(VLOOKUP(I18,'ISO3166-1'!A:C,3,FALSE),"")</f>
        <v>Japan</v>
      </c>
      <c r="K18" s="78"/>
      <c r="L18" s="35"/>
      <c r="M18" s="79"/>
      <c r="N18" s="39">
        <v>8519616977.0299997</v>
      </c>
      <c r="O18" s="96" t="s">
        <v>1081</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627</v>
      </c>
      <c r="J19" s="41" t="str">
        <f>IFERROR(VLOOKUP(I19,'ISO3166-1'!A:C,3,FALSE),"")</f>
        <v>Thailand</v>
      </c>
      <c r="K19" s="78"/>
      <c r="L19" s="35"/>
      <c r="M19" s="79"/>
      <c r="N19" s="39">
        <v>5767932382.9330006</v>
      </c>
      <c r="O19" s="96" t="s">
        <v>1081</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720</v>
      </c>
      <c r="J20" s="41" t="str">
        <f>IFERROR(VLOOKUP(I20,'ISO3166-1'!A:C,3,FALSE),"")</f>
        <v>Korea (the Republic of)</v>
      </c>
      <c r="K20" s="78"/>
      <c r="L20" s="35"/>
      <c r="M20" s="79"/>
      <c r="N20" s="39">
        <v>3306570111.4370003</v>
      </c>
      <c r="O20" s="96" t="s">
        <v>1081</v>
      </c>
      <c r="Q20" s="177"/>
      <c r="R20" s="193"/>
      <c r="S20" s="177"/>
      <c r="U20" s="177"/>
      <c r="V20" s="177"/>
      <c r="W20" s="177"/>
      <c r="Y20" s="177"/>
      <c r="Z20" s="177"/>
      <c r="AA20" s="177"/>
    </row>
    <row r="21" spans="1:27" ht="20.149999999999999" customHeight="1" x14ac:dyDescent="0.35">
      <c r="A21" s="93"/>
      <c r="B21" s="9" t="str">
        <f t="shared" si="0"/>
        <v/>
      </c>
      <c r="C21" s="94"/>
      <c r="D21" s="49"/>
      <c r="E21" s="206" t="s">
        <v>1065</v>
      </c>
      <c r="F21" s="206"/>
      <c r="G21" s="206"/>
      <c r="H21" s="49"/>
      <c r="I21" s="35" t="s">
        <v>563</v>
      </c>
      <c r="J21" s="41" t="str">
        <f>IFERROR(VLOOKUP(I21,'ISO3166-1'!A:C,3,FALSE),"")</f>
        <v>China</v>
      </c>
      <c r="K21" s="78"/>
      <c r="L21" s="35" t="s">
        <v>598</v>
      </c>
      <c r="M21" s="79"/>
      <c r="N21" s="39">
        <v>3220963577.5049996</v>
      </c>
      <c r="O21" s="96" t="s">
        <v>1081</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564</v>
      </c>
      <c r="J22" s="41" t="str">
        <f>IFERROR(VLOOKUP(I22,'ISO3166-1'!A:C,3,FALSE),"")</f>
        <v>United States of America (the)</v>
      </c>
      <c r="K22" s="78"/>
      <c r="L22" s="35"/>
      <c r="M22" s="79"/>
      <c r="N22" s="39">
        <v>2047436292.2919998</v>
      </c>
      <c r="O22" s="96" t="s">
        <v>1081</v>
      </c>
      <c r="Q22" s="176" t="s">
        <v>1066</v>
      </c>
      <c r="R22" s="188" t="s">
        <v>612</v>
      </c>
      <c r="S22" s="176" t="s">
        <v>1067</v>
      </c>
      <c r="U22" s="176" t="s">
        <v>1058</v>
      </c>
      <c r="V22" s="188" t="s">
        <v>1059</v>
      </c>
      <c r="W22" s="176" t="s">
        <v>1060</v>
      </c>
      <c r="Y22" s="176" t="s">
        <v>1069</v>
      </c>
      <c r="Z22" s="188" t="s">
        <v>1070</v>
      </c>
      <c r="AA22" s="176" t="s">
        <v>1071</v>
      </c>
    </row>
    <row r="23" spans="1:27" ht="20.149999999999999" customHeight="1" x14ac:dyDescent="0.35">
      <c r="A23" s="70" t="s">
        <v>522</v>
      </c>
      <c r="B23" s="181" t="str">
        <f>IFERROR(VLOOKUP("A"&amp;$F$1*1&amp;"B1",'Level 4 Categories'!$A:$H,4,FALSE),"")</f>
        <v>Fleet Management</v>
      </c>
      <c r="C23" s="182"/>
      <c r="E23" s="206"/>
      <c r="F23" s="206"/>
      <c r="G23" s="206"/>
      <c r="I23" s="35" t="s">
        <v>575</v>
      </c>
      <c r="J23" s="41" t="str">
        <f>IFERROR(VLOOKUP(I23,'ISO3166-1'!A:C,3,FALSE),"")</f>
        <v>Germany</v>
      </c>
      <c r="K23" s="78"/>
      <c r="L23" s="35"/>
      <c r="M23" s="79"/>
      <c r="N23" s="39">
        <v>1661257968.1070001</v>
      </c>
      <c r="O23" s="96" t="s">
        <v>1081</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Corporate Fleet Vehicles</v>
      </c>
      <c r="C24" s="184"/>
      <c r="D24" s="48"/>
      <c r="E24" s="206"/>
      <c r="F24" s="206"/>
      <c r="G24" s="206"/>
      <c r="H24" s="48"/>
      <c r="I24" s="35" t="s">
        <v>756</v>
      </c>
      <c r="J24" s="41" t="str">
        <f>IFERROR(VLOOKUP(I24,'ISO3166-1'!A:C,3,FALSE),"")</f>
        <v>Mexico</v>
      </c>
      <c r="K24" s="78"/>
      <c r="L24" s="35"/>
      <c r="M24" s="79"/>
      <c r="N24" s="39">
        <v>629316494.84000003</v>
      </c>
      <c r="O24" s="96" t="s">
        <v>1081</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Other Vehicle Types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t="s">
        <v>706</v>
      </c>
      <c r="R27" s="188" t="s">
        <v>606</v>
      </c>
      <c r="S27" s="176" t="s">
        <v>1072</v>
      </c>
      <c r="U27" s="176" t="s">
        <v>1061</v>
      </c>
      <c r="V27" s="188" t="s">
        <v>1062</v>
      </c>
      <c r="W27" s="176" t="s">
        <v>1068</v>
      </c>
      <c r="Y27" s="176"/>
      <c r="Z27" s="188"/>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t="s">
        <v>1061</v>
      </c>
      <c r="R32" s="188" t="s">
        <v>1062</v>
      </c>
      <c r="S32" s="176" t="s">
        <v>1073</v>
      </c>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88"/>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RDsOHeLTUUdhfHQ2BKE3yi9P1XiZHm+RqkrT8XDyyPSbC8lfVThUB5J8i7BZNJvIHHCqyyZpc2WPLwnNHWItpQ==" saltValue="uMArEMZrayscJ3fFna/rmA=="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151" priority="8" operator="containsText" text="⊟">
      <formula>NOT(ISERROR(SEARCH("⊟",A12)))</formula>
    </cfRule>
    <cfRule type="containsText" dxfId="150" priority="9" operator="containsText" text="⊞">
      <formula>NOT(ISERROR(SEARCH("⊞",A12)))</formula>
    </cfRule>
  </conditionalFormatting>
  <conditionalFormatting sqref="F2 G3">
    <cfRule type="cellIs" dxfId="149" priority="3" operator="equal">
      <formula>"Minor"</formula>
    </cfRule>
    <cfRule type="cellIs" dxfId="148" priority="4" operator="equal">
      <formula>"Low"</formula>
    </cfRule>
    <cfRule type="cellIs" dxfId="147" priority="5" operator="equal">
      <formula>"Moderate"</formula>
    </cfRule>
    <cfRule type="cellIs" dxfId="146" priority="6" operator="greaterThanOrEqual">
      <formula>"High"</formula>
    </cfRule>
  </conditionalFormatting>
  <conditionalFormatting sqref="F15">
    <cfRule type="expression" dxfId="145" priority="1">
      <formula>#REF!&lt;&gt;""</formula>
    </cfRule>
  </conditionalFormatting>
  <conditionalFormatting sqref="F16:F18">
    <cfRule type="expression" dxfId="144" priority="7">
      <formula>#REF!&lt;&gt;""</formula>
    </cfRule>
  </conditionalFormatting>
  <conditionalFormatting sqref="L17:M52">
    <cfRule type="cellIs" dxfId="143"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6F724C3A-CE33-486D-B19B-E01883C4718B}">
      <formula1>OR(D16=0,D16=1)</formula1>
    </dataValidation>
    <dataValidation type="custom" allowBlank="1" showInputMessage="1" showErrorMessage="1" errorTitle="Enter 0 or 3" error="Enter 0 or 3" promptTitle="Enter 0 or 3" prompt="0 = no risk identified_x000a_3 = risk identified on the HRPL list" sqref="D19" xr:uid="{F3A7F016-D892-46A6-8AD1-B422F5620E39}">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9EF314AA-F7F7-4A3F-9A5C-B0B926A5B8DE}">
      <formula1>OR(F15=0,F15=3)</formula1>
    </dataValidation>
  </dataValidations>
  <hyperlinks>
    <hyperlink ref="K15" r:id="rId1" display="HRPL: Data as of Sepetmeber 28, 2022 (Link)" xr:uid="{145A57F7-F161-4C3E-90E4-FF30DD148408}"/>
    <hyperlink ref="K15:M15" r:id="rId2" display="US Dept of Labour TVPRA List 2022 (Link)" xr:uid="{6FA894B6-44DD-43D4-B7B1-F546799CBD90}"/>
    <hyperlink ref="O15" r:id="rId3" xr:uid="{4BD14675-2443-49AB-8821-5B161CDD88EB}"/>
    <hyperlink ref="N15" r:id="rId4" xr:uid="{5CB42823-BBC6-42A6-AEC5-1A7C1A023B8B}"/>
    <hyperlink ref="V27" r:id="rId5" xr:uid="{DEE9F2E3-4B44-4E9E-B87A-2521212B30B7}"/>
    <hyperlink ref="R32" r:id="rId6" xr:uid="{2E26950B-9487-417D-A364-8DE5716F9EEE}"/>
    <hyperlink ref="Z22" r:id="rId7" xr:uid="{76A5B109-6C72-42A3-8576-A7B1AF1F5614}"/>
    <hyperlink ref="E17" location="'Supply Chain Model'!A1" display="Supply Chain Model" xr:uid="{84357345-E881-46F0-BB23-0F7E51E49D14}"/>
    <hyperlink ref="E15" location="'Authoritative Determinations'!A1" display="Product (Authoritative Determinations)" xr:uid="{25304395-720A-468F-B060-0DDD343DEEF6}"/>
    <hyperlink ref="E16" location="'Vulnerable populations'!A1" display="Vulnerable population" xr:uid="{32252E98-699F-415C-9AE6-090DBD185E0F}"/>
    <hyperlink ref="E18" location="'Regulatory context'!A1" display="Regulatory context" xr:uid="{32DA7D71-FFB7-47E7-82D5-B2FB38D81B9C}"/>
    <hyperlink ref="R17" r:id="rId8" xr:uid="{2872CF60-10CC-4C28-A80A-26B8676927A1}"/>
    <hyperlink ref="R22" r:id="rId9" xr:uid="{1BB26B7A-3D18-4293-A97B-AA365B95B21A}"/>
    <hyperlink ref="R27" r:id="rId10" xr:uid="{712E2B75-D02E-4D6F-9836-051F008E69B0}"/>
    <hyperlink ref="V17" r:id="rId11" xr:uid="{31E6519E-69C6-4A41-998F-0287F90CF6B4}"/>
    <hyperlink ref="V22" r:id="rId12" xr:uid="{5930BF44-EE9C-4E30-BACC-AB20827D69B4}"/>
    <hyperlink ref="Z17" r:id="rId13" xr:uid="{2C49DCCD-3911-4556-8633-C41AC37E77AC}"/>
  </hyperlinks>
  <pageMargins left="0.23622047244094491" right="0.23622047244094491" top="1.1811023622047245" bottom="0.19685039370078741" header="0.31496062992125984" footer="0.31496062992125984"/>
  <pageSetup paperSize="9" scale="42" fitToHeight="3" orientation="landscape" r:id="rId14"/>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1A7CD-D07E-4CCD-9708-8CBBCE6B9735}">
  <sheetPr codeName="Sheet120">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1082</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Fleet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Corporate Fleet Vehicles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Specialized Vehicles</v>
      </c>
      <c r="C17" s="192"/>
      <c r="E17" s="36" t="s">
        <v>22</v>
      </c>
      <c r="F17" s="37">
        <v>1</v>
      </c>
      <c r="G17" s="9" t="str">
        <f>HYPERLINK("#U14", "Sources &gt;&gt;")</f>
        <v>Sources &gt;&gt;</v>
      </c>
      <c r="I17" s="35" t="s">
        <v>538</v>
      </c>
      <c r="J17" s="41" t="str">
        <f>IFERROR(VLOOKUP(I17,'ISO3166-1'!A:C,3,FALSE),"")</f>
        <v>Australia</v>
      </c>
      <c r="K17" s="34"/>
      <c r="L17" s="35"/>
      <c r="M17" s="35"/>
      <c r="N17" s="39"/>
      <c r="O17" s="96"/>
      <c r="Q17" s="176" t="s">
        <v>587</v>
      </c>
      <c r="R17" s="188" t="s">
        <v>588</v>
      </c>
      <c r="S17" s="176" t="s">
        <v>1057</v>
      </c>
      <c r="U17" s="176" t="s">
        <v>1075</v>
      </c>
      <c r="V17" s="188" t="s">
        <v>1076</v>
      </c>
      <c r="W17" s="176" t="s">
        <v>1080</v>
      </c>
      <c r="Y17" s="176" t="s">
        <v>1061</v>
      </c>
      <c r="Z17" s="188" t="s">
        <v>1062</v>
      </c>
      <c r="AA17" s="176" t="s">
        <v>1063</v>
      </c>
    </row>
    <row r="18" spans="1:27" ht="20.149999999999999" customHeight="1" x14ac:dyDescent="0.35">
      <c r="A18" s="202" t="s">
        <v>542</v>
      </c>
      <c r="B18" s="202"/>
      <c r="C18" s="202"/>
      <c r="D18" s="48"/>
      <c r="E18" s="36" t="s">
        <v>521</v>
      </c>
      <c r="F18" s="37">
        <v>1</v>
      </c>
      <c r="G18" s="9" t="str">
        <f>HYPERLINK("#Y14", "Sources &gt;&gt;")</f>
        <v>Sources &gt;&gt;</v>
      </c>
      <c r="H18" s="48"/>
      <c r="I18" s="35" t="s">
        <v>568</v>
      </c>
      <c r="J18" s="41" t="str">
        <f>IFERROR(VLOOKUP(I18,'ISO3166-1'!A:C,3,FALSE),"")</f>
        <v>Japan</v>
      </c>
      <c r="K18" s="78"/>
      <c r="L18" s="35"/>
      <c r="M18" s="79"/>
      <c r="N18" s="39">
        <v>8519616977.0299997</v>
      </c>
      <c r="O18" s="96" t="s">
        <v>1081</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627</v>
      </c>
      <c r="J19" s="41" t="str">
        <f>IFERROR(VLOOKUP(I19,'ISO3166-1'!A:C,3,FALSE),"")</f>
        <v>Thailand</v>
      </c>
      <c r="K19" s="78"/>
      <c r="L19" s="35"/>
      <c r="M19" s="79"/>
      <c r="N19" s="39">
        <v>5767932382.9330006</v>
      </c>
      <c r="O19" s="96" t="s">
        <v>1081</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720</v>
      </c>
      <c r="J20" s="41" t="str">
        <f>IFERROR(VLOOKUP(I20,'ISO3166-1'!A:C,3,FALSE),"")</f>
        <v>Korea (the Republic of)</v>
      </c>
      <c r="K20" s="78"/>
      <c r="L20" s="35"/>
      <c r="M20" s="79"/>
      <c r="N20" s="39">
        <v>3306570111.4370003</v>
      </c>
      <c r="O20" s="96" t="s">
        <v>1081</v>
      </c>
      <c r="Q20" s="177"/>
      <c r="R20" s="193"/>
      <c r="S20" s="177"/>
      <c r="U20" s="177"/>
      <c r="V20" s="177"/>
      <c r="W20" s="177"/>
      <c r="Y20" s="177"/>
      <c r="Z20" s="177"/>
      <c r="AA20" s="177"/>
    </row>
    <row r="21" spans="1:27" ht="20.149999999999999" customHeight="1" x14ac:dyDescent="0.35">
      <c r="A21" s="93"/>
      <c r="B21" s="9" t="str">
        <f t="shared" si="0"/>
        <v/>
      </c>
      <c r="C21" s="94"/>
      <c r="D21" s="49"/>
      <c r="E21" s="206" t="s">
        <v>1065</v>
      </c>
      <c r="F21" s="206"/>
      <c r="G21" s="206"/>
      <c r="H21" s="49"/>
      <c r="I21" s="35" t="s">
        <v>563</v>
      </c>
      <c r="J21" s="41" t="str">
        <f>IFERROR(VLOOKUP(I21,'ISO3166-1'!A:C,3,FALSE),"")</f>
        <v>China</v>
      </c>
      <c r="K21" s="78"/>
      <c r="L21" s="35" t="s">
        <v>598</v>
      </c>
      <c r="M21" s="79"/>
      <c r="N21" s="39">
        <v>3220963577.5049996</v>
      </c>
      <c r="O21" s="96" t="s">
        <v>1081</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564</v>
      </c>
      <c r="J22" s="41" t="str">
        <f>IFERROR(VLOOKUP(I22,'ISO3166-1'!A:C,3,FALSE),"")</f>
        <v>United States of America (the)</v>
      </c>
      <c r="K22" s="78"/>
      <c r="L22" s="35"/>
      <c r="M22" s="79"/>
      <c r="N22" s="39">
        <v>2047436292.2919998</v>
      </c>
      <c r="O22" s="96" t="s">
        <v>1081</v>
      </c>
      <c r="Q22" s="176" t="s">
        <v>1066</v>
      </c>
      <c r="R22" s="188" t="s">
        <v>612</v>
      </c>
      <c r="S22" s="176" t="s">
        <v>1067</v>
      </c>
      <c r="U22" s="176" t="s">
        <v>1058</v>
      </c>
      <c r="V22" s="188" t="s">
        <v>1059</v>
      </c>
      <c r="W22" s="176" t="s">
        <v>1060</v>
      </c>
      <c r="Y22" s="176" t="s">
        <v>1069</v>
      </c>
      <c r="Z22" s="188" t="s">
        <v>1070</v>
      </c>
      <c r="AA22" s="176" t="s">
        <v>1071</v>
      </c>
    </row>
    <row r="23" spans="1:27" ht="20.149999999999999" customHeight="1" x14ac:dyDescent="0.35">
      <c r="A23" s="70" t="s">
        <v>522</v>
      </c>
      <c r="B23" s="181" t="str">
        <f>IFERROR(VLOOKUP("A"&amp;$F$1*1&amp;"B1",'Level 4 Categories'!$A:$H,4,FALSE),"")</f>
        <v>Fleet Management</v>
      </c>
      <c r="C23" s="182"/>
      <c r="E23" s="206"/>
      <c r="F23" s="206"/>
      <c r="G23" s="206"/>
      <c r="I23" s="35" t="s">
        <v>575</v>
      </c>
      <c r="J23" s="41" t="str">
        <f>IFERROR(VLOOKUP(I23,'ISO3166-1'!A:C,3,FALSE),"")</f>
        <v>Germany</v>
      </c>
      <c r="K23" s="78"/>
      <c r="L23" s="35"/>
      <c r="M23" s="79"/>
      <c r="N23" s="39">
        <v>1661257968.1070001</v>
      </c>
      <c r="O23" s="96" t="s">
        <v>1081</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Corporate Fleet Vehicles</v>
      </c>
      <c r="C24" s="184"/>
      <c r="D24" s="48"/>
      <c r="E24" s="206"/>
      <c r="F24" s="206"/>
      <c r="G24" s="206"/>
      <c r="H24" s="48"/>
      <c r="I24" s="35" t="s">
        <v>756</v>
      </c>
      <c r="J24" s="41" t="str">
        <f>IFERROR(VLOOKUP(I24,'ISO3166-1'!A:C,3,FALSE),"")</f>
        <v>Mexico</v>
      </c>
      <c r="K24" s="78"/>
      <c r="L24" s="35"/>
      <c r="M24" s="79"/>
      <c r="N24" s="39">
        <v>629316494.84000003</v>
      </c>
      <c r="O24" s="96" t="s">
        <v>1081</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Specialized Vehicles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t="s">
        <v>706</v>
      </c>
      <c r="R27" s="188" t="s">
        <v>606</v>
      </c>
      <c r="S27" s="176" t="s">
        <v>1072</v>
      </c>
      <c r="U27" s="176" t="s">
        <v>1061</v>
      </c>
      <c r="V27" s="188" t="s">
        <v>1062</v>
      </c>
      <c r="W27" s="176" t="s">
        <v>1068</v>
      </c>
      <c r="Y27" s="176"/>
      <c r="Z27" s="188"/>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t="s">
        <v>1061</v>
      </c>
      <c r="R32" s="188" t="s">
        <v>1062</v>
      </c>
      <c r="S32" s="176" t="s">
        <v>1073</v>
      </c>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88"/>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LAOGub4k2IO4p+FzMlTSD+iXGj+RyUyR/kUOORoAbXnyonfgLQ9ZqEzsaY85I90lksl/T6BPDuMRwT1+vlcuzQ==" saltValue="UA1q+mLld6WVLByOnrdEa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142" priority="8" operator="containsText" text="⊟">
      <formula>NOT(ISERROR(SEARCH("⊟",A12)))</formula>
    </cfRule>
    <cfRule type="containsText" dxfId="141" priority="9" operator="containsText" text="⊞">
      <formula>NOT(ISERROR(SEARCH("⊞",A12)))</formula>
    </cfRule>
  </conditionalFormatting>
  <conditionalFormatting sqref="F2 G3">
    <cfRule type="cellIs" dxfId="140" priority="3" operator="equal">
      <formula>"Minor"</formula>
    </cfRule>
    <cfRule type="cellIs" dxfId="139" priority="4" operator="equal">
      <formula>"Low"</formula>
    </cfRule>
    <cfRule type="cellIs" dxfId="138" priority="5" operator="equal">
      <formula>"Moderate"</formula>
    </cfRule>
    <cfRule type="cellIs" dxfId="137" priority="6" operator="greaterThanOrEqual">
      <formula>"High"</formula>
    </cfRule>
  </conditionalFormatting>
  <conditionalFormatting sqref="F15">
    <cfRule type="expression" dxfId="136" priority="1">
      <formula>#REF!&lt;&gt;""</formula>
    </cfRule>
  </conditionalFormatting>
  <conditionalFormatting sqref="F16:F18">
    <cfRule type="expression" dxfId="135" priority="7">
      <formula>#REF!&lt;&gt;""</formula>
    </cfRule>
  </conditionalFormatting>
  <conditionalFormatting sqref="L17:M52">
    <cfRule type="cellIs" dxfId="134"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EC2CAF92-9CDF-4964-ACA7-0EFD3B421E47}">
      <formula1>OR(D16=0,D16=1)</formula1>
    </dataValidation>
    <dataValidation type="custom" allowBlank="1" showInputMessage="1" showErrorMessage="1" errorTitle="Enter 0 or 3" error="Enter 0 or 3" promptTitle="Enter 0 or 3" prompt="0 = no risk identified_x000a_3 = risk identified on the HRPL list" sqref="D19" xr:uid="{96EFC369-5230-423C-921F-A9AF467AB2ED}">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E3C0668F-92A8-444A-B9F3-E231118B095D}">
      <formula1>OR(F15=0,F15=3)</formula1>
    </dataValidation>
  </dataValidations>
  <hyperlinks>
    <hyperlink ref="K15" r:id="rId1" display="HRPL: Data as of Sepetmeber 28, 2022 (Link)" xr:uid="{C0DFB952-5D23-4725-A5A2-39F559305179}"/>
    <hyperlink ref="K15:M15" r:id="rId2" display="US Dept of Labour TVPRA List 2022 (Link)" xr:uid="{AF86F6AE-39CC-4C97-826D-D99CFD70B263}"/>
    <hyperlink ref="O15" r:id="rId3" xr:uid="{958CCA2E-0F64-4D4D-AA06-EA323725B174}"/>
    <hyperlink ref="N15" r:id="rId4" xr:uid="{DB661847-012B-4527-877D-B6F97EEC6EA3}"/>
    <hyperlink ref="V27" r:id="rId5" xr:uid="{3F821BFB-D6EE-48C9-AF9A-7768BAEF4152}"/>
    <hyperlink ref="R32" r:id="rId6" xr:uid="{56A64AC4-0895-4B09-9DAC-0F1C54798471}"/>
    <hyperlink ref="Z22" r:id="rId7" xr:uid="{7DD6A10A-E2B7-4DC1-8283-C9019DDB009E}"/>
    <hyperlink ref="E17" location="'Supply Chain Model'!A1" display="Supply Chain Model" xr:uid="{B5A86096-2B7B-4965-8457-5E75FD1B6D4C}"/>
    <hyperlink ref="E15" location="'Authoritative Determinations'!A1" display="Product (Authoritative Determinations)" xr:uid="{84D26806-AA8F-414E-A74D-908CB84E16D3}"/>
    <hyperlink ref="E16" location="'Vulnerable populations'!A1" display="Vulnerable population" xr:uid="{DDC45D14-4AB0-4ECE-9736-F8C309123058}"/>
    <hyperlink ref="E18" location="'Regulatory context'!A1" display="Regulatory context" xr:uid="{CFCD85E9-CE27-4E73-883B-0105D6E03F19}"/>
    <hyperlink ref="R17" r:id="rId8" xr:uid="{53D430BE-F844-4DA1-AD90-8A37A43407C5}"/>
    <hyperlink ref="R22" r:id="rId9" xr:uid="{62950062-F0D0-4AAD-9380-AF6AFAC31318}"/>
    <hyperlink ref="R27" r:id="rId10" xr:uid="{096D51CB-8984-44B9-996B-C833DB543146}"/>
    <hyperlink ref="V17" r:id="rId11" xr:uid="{6574B373-FCC4-4CFA-B5A2-E8EA0F55EFD7}"/>
    <hyperlink ref="V22" r:id="rId12" xr:uid="{981B971A-2082-402C-97D7-D916746DAC3D}"/>
    <hyperlink ref="Z17" r:id="rId13" xr:uid="{8A62141E-4507-4713-9D06-06F3EC00B54F}"/>
  </hyperlinks>
  <pageMargins left="0.23622047244094491" right="0.23622047244094491" top="1.1811023622047245" bottom="0.19685039370078741" header="0.31496062992125984" footer="0.31496062992125984"/>
  <pageSetup paperSize="9" scale="42" fitToHeight="3" orientation="landscape" r:id="rId14"/>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B4822-CD72-417F-90FA-90192D3C40FD}">
  <sheetPr codeName="Sheet121">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1083</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Fleet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Vehicle Leasing</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
      </c>
      <c r="C17" s="192"/>
      <c r="E17" s="36" t="s">
        <v>22</v>
      </c>
      <c r="F17" s="37">
        <v>1</v>
      </c>
      <c r="G17" s="9" t="str">
        <f>HYPERLINK("#U14", "Sources &gt;&gt;")</f>
        <v>Sources &gt;&gt;</v>
      </c>
      <c r="I17" s="35" t="s">
        <v>538</v>
      </c>
      <c r="J17" s="41" t="str">
        <f>IFERROR(VLOOKUP(I17,'ISO3166-1'!A:C,3,FALSE),"")</f>
        <v>Australia</v>
      </c>
      <c r="K17" s="78"/>
      <c r="L17" s="35"/>
      <c r="M17" s="79"/>
      <c r="N17" s="39"/>
      <c r="O17" s="96"/>
      <c r="Q17" s="176" t="s">
        <v>587</v>
      </c>
      <c r="R17" s="188" t="s">
        <v>588</v>
      </c>
      <c r="S17" s="176" t="s">
        <v>1057</v>
      </c>
      <c r="U17" s="176" t="s">
        <v>1058</v>
      </c>
      <c r="V17" s="188" t="s">
        <v>1059</v>
      </c>
      <c r="W17" s="176" t="s">
        <v>1060</v>
      </c>
      <c r="Y17" s="176" t="s">
        <v>1061</v>
      </c>
      <c r="Z17" s="188" t="s">
        <v>1062</v>
      </c>
      <c r="AA17" s="176" t="s">
        <v>1063</v>
      </c>
    </row>
    <row r="18" spans="1:27" ht="20.149999999999999" customHeight="1" x14ac:dyDescent="0.35">
      <c r="A18" s="202" t="s">
        <v>542</v>
      </c>
      <c r="B18" s="202"/>
      <c r="C18" s="202"/>
      <c r="D18" s="48"/>
      <c r="E18" s="36" t="s">
        <v>521</v>
      </c>
      <c r="F18" s="37">
        <v>1</v>
      </c>
      <c r="G18" s="9" t="str">
        <f>HYPERLINK("#Y14", "Sources &gt;&gt;")</f>
        <v>Sources &gt;&gt;</v>
      </c>
      <c r="H18" s="48"/>
      <c r="I18" s="35" t="s">
        <v>568</v>
      </c>
      <c r="J18" s="41" t="str">
        <f>IFERROR(VLOOKUP(I18,'ISO3166-1'!A:C,3,FALSE),"")</f>
        <v>Japan</v>
      </c>
      <c r="K18" s="78"/>
      <c r="L18" s="35"/>
      <c r="M18" s="79"/>
      <c r="N18" s="39">
        <v>6740247713.6409998</v>
      </c>
      <c r="O18" s="96">
        <v>781</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720</v>
      </c>
      <c r="J19" s="41" t="str">
        <f>IFERROR(VLOOKUP(I19,'ISO3166-1'!A:C,3,FALSE),"")</f>
        <v>Korea (the Republic of)</v>
      </c>
      <c r="K19" s="78"/>
      <c r="L19" s="35"/>
      <c r="M19" s="79"/>
      <c r="N19" s="39">
        <v>3175654217.7670002</v>
      </c>
      <c r="O19" s="96">
        <v>781</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563</v>
      </c>
      <c r="J20" s="41" t="str">
        <f>IFERROR(VLOOKUP(I20,'ISO3166-1'!A:C,3,FALSE),"")</f>
        <v>China</v>
      </c>
      <c r="K20" s="78"/>
      <c r="L20" s="35"/>
      <c r="M20" s="79"/>
      <c r="N20" s="39">
        <v>2654671811.0250001</v>
      </c>
      <c r="O20" s="96">
        <v>781</v>
      </c>
      <c r="Q20" s="177"/>
      <c r="R20" s="193"/>
      <c r="S20" s="177"/>
      <c r="U20" s="177"/>
      <c r="V20" s="177"/>
      <c r="W20" s="177"/>
      <c r="Y20" s="177"/>
      <c r="Z20" s="177"/>
      <c r="AA20" s="177"/>
    </row>
    <row r="21" spans="1:27" ht="20.149999999999999" customHeight="1" x14ac:dyDescent="0.35">
      <c r="A21" s="93"/>
      <c r="B21" s="9" t="str">
        <f t="shared" si="0"/>
        <v/>
      </c>
      <c r="C21" s="94"/>
      <c r="D21" s="49"/>
      <c r="E21" s="206" t="s">
        <v>1065</v>
      </c>
      <c r="F21" s="206"/>
      <c r="G21" s="206"/>
      <c r="H21" s="49"/>
      <c r="I21" s="35" t="s">
        <v>575</v>
      </c>
      <c r="J21" s="41" t="str">
        <f>IFERROR(VLOOKUP(I21,'ISO3166-1'!A:C,3,FALSE),"")</f>
        <v>Germany</v>
      </c>
      <c r="K21" s="78"/>
      <c r="L21" s="35"/>
      <c r="M21" s="79"/>
      <c r="N21" s="39">
        <v>1515336999.5650001</v>
      </c>
      <c r="O21" s="96">
        <v>781</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564</v>
      </c>
      <c r="J22" s="41" t="str">
        <f>IFERROR(VLOOKUP(I22,'ISO3166-1'!A:C,3,FALSE),"")</f>
        <v>United States of America (the)</v>
      </c>
      <c r="K22" s="78"/>
      <c r="L22" s="35"/>
      <c r="M22" s="79"/>
      <c r="N22" s="39">
        <v>1441537626.4300001</v>
      </c>
      <c r="O22" s="96">
        <v>781</v>
      </c>
      <c r="Q22" s="176" t="s">
        <v>1066</v>
      </c>
      <c r="R22" s="188" t="s">
        <v>612</v>
      </c>
      <c r="S22" s="176" t="s">
        <v>1067</v>
      </c>
      <c r="U22" s="176" t="s">
        <v>1061</v>
      </c>
      <c r="V22" s="188" t="s">
        <v>1062</v>
      </c>
      <c r="W22" s="176" t="s">
        <v>1068</v>
      </c>
      <c r="Y22" s="176" t="s">
        <v>1069</v>
      </c>
      <c r="Z22" s="188" t="s">
        <v>1070</v>
      </c>
      <c r="AA22" s="176" t="s">
        <v>1071</v>
      </c>
    </row>
    <row r="23" spans="1:27" ht="20.149999999999999" customHeight="1" x14ac:dyDescent="0.35">
      <c r="A23" s="70" t="s">
        <v>522</v>
      </c>
      <c r="B23" s="181" t="str">
        <f>IFERROR(VLOOKUP("A"&amp;$F$1*1&amp;"B1",'Level 4 Categories'!$A:$H,4,FALSE),"")</f>
        <v>Fleet Management</v>
      </c>
      <c r="C23" s="182"/>
      <c r="E23" s="206"/>
      <c r="F23" s="206"/>
      <c r="G23" s="206"/>
      <c r="I23" s="35" t="s">
        <v>627</v>
      </c>
      <c r="J23" s="41" t="str">
        <f>IFERROR(VLOOKUP(I23,'ISO3166-1'!A:C,3,FALSE),"")</f>
        <v>Thailand</v>
      </c>
      <c r="K23" s="78"/>
      <c r="L23" s="35"/>
      <c r="M23" s="79"/>
      <c r="N23" s="39">
        <v>1357321886.0079999</v>
      </c>
      <c r="O23" s="96">
        <v>781</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Vehicle Leasing</v>
      </c>
      <c r="C24" s="184"/>
      <c r="D24" s="48"/>
      <c r="E24" s="206"/>
      <c r="F24" s="206"/>
      <c r="G24" s="206"/>
      <c r="H24" s="48"/>
      <c r="I24" s="35" t="s">
        <v>567</v>
      </c>
      <c r="J24" s="41" t="str">
        <f>IFERROR(VLOOKUP(I24,'ISO3166-1'!A:C,3,FALSE),"")</f>
        <v>United Kingdom of Great Britain and Northern Ireland (the)</v>
      </c>
      <c r="K24" s="78"/>
      <c r="L24" s="35"/>
      <c r="M24" s="79"/>
      <c r="N24" s="39">
        <v>432720805.48699999</v>
      </c>
      <c r="O24" s="96">
        <v>781</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
      </c>
      <c r="C25" s="186"/>
      <c r="D25" s="44"/>
      <c r="E25" s="206"/>
      <c r="F25" s="206"/>
      <c r="G25" s="206"/>
      <c r="H25" s="57"/>
      <c r="I25" s="35" t="s">
        <v>756</v>
      </c>
      <c r="J25" s="41" t="str">
        <f>IFERROR(VLOOKUP(I25,'ISO3166-1'!A:C,3,FALSE),"")</f>
        <v>Mexico</v>
      </c>
      <c r="K25" s="78"/>
      <c r="L25" s="35"/>
      <c r="M25" s="79"/>
      <c r="N25" s="39">
        <v>406969088.30000001</v>
      </c>
      <c r="O25" s="96">
        <v>781</v>
      </c>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t="s">
        <v>706</v>
      </c>
      <c r="R27" s="188" t="s">
        <v>606</v>
      </c>
      <c r="S27" s="176" t="s">
        <v>1072</v>
      </c>
      <c r="U27" s="176"/>
      <c r="V27" s="176"/>
      <c r="W27" s="176"/>
      <c r="Y27" s="176"/>
      <c r="Z27" s="188"/>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t="s">
        <v>1061</v>
      </c>
      <c r="R32" s="188" t="s">
        <v>1062</v>
      </c>
      <c r="S32" s="176" t="s">
        <v>1073</v>
      </c>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88"/>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eI1JqzA760WqoVJUpy4bv/dYNPrMb4XJ5XbW+SeWRLe4clxooWRLOmwniTpupuvUIKLXl3fH3BM2YgDVbEdCRA==" saltValue="owAmPdLFCVdEYWJ5x2DYo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133" priority="8" operator="containsText" text="⊟">
      <formula>NOT(ISERROR(SEARCH("⊟",A12)))</formula>
    </cfRule>
    <cfRule type="containsText" dxfId="132" priority="9" operator="containsText" text="⊞">
      <formula>NOT(ISERROR(SEARCH("⊞",A12)))</formula>
    </cfRule>
  </conditionalFormatting>
  <conditionalFormatting sqref="F2 G3">
    <cfRule type="cellIs" dxfId="131" priority="3" operator="equal">
      <formula>"Minor"</formula>
    </cfRule>
    <cfRule type="cellIs" dxfId="130" priority="4" operator="equal">
      <formula>"Low"</formula>
    </cfRule>
    <cfRule type="cellIs" dxfId="129" priority="5" operator="equal">
      <formula>"Moderate"</formula>
    </cfRule>
    <cfRule type="cellIs" dxfId="128" priority="6" operator="greaterThanOrEqual">
      <formula>"High"</formula>
    </cfRule>
  </conditionalFormatting>
  <conditionalFormatting sqref="F15">
    <cfRule type="expression" dxfId="127" priority="1">
      <formula>#REF!&lt;&gt;""</formula>
    </cfRule>
  </conditionalFormatting>
  <conditionalFormatting sqref="F16:F18">
    <cfRule type="expression" dxfId="126" priority="7">
      <formula>#REF!&lt;&gt;""</formula>
    </cfRule>
  </conditionalFormatting>
  <conditionalFormatting sqref="L17:M52">
    <cfRule type="cellIs" dxfId="125"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47B0D47F-1DD6-4221-8CAC-1C36B63B52DC}">
      <formula1>OR(D16=0,D16=1)</formula1>
    </dataValidation>
    <dataValidation type="custom" allowBlank="1" showInputMessage="1" showErrorMessage="1" errorTitle="Enter 0 or 3" error="Enter 0 or 3" promptTitle="Enter 0 or 3" prompt="0 = no risk identified_x000a_3 = risk identified on the HRPL list" sqref="D19" xr:uid="{EE4635D9-6FED-4FEB-BF1D-7201BB83D884}">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3A8B6371-194C-4ABE-B642-27B49CCB9CD8}">
      <formula1>OR(F15=0,F15=3)</formula1>
    </dataValidation>
  </dataValidations>
  <hyperlinks>
    <hyperlink ref="K15" r:id="rId1" display="HRPL: Data as of Sepetmeber 28, 2022 (Link)" xr:uid="{7EC18C36-6B6C-4990-842E-6143C912C7AC}"/>
    <hyperlink ref="K15:M15" r:id="rId2" display="US Dept of Labour TVPRA List 2022 (Link)" xr:uid="{9DD7E850-4838-47F3-9EB5-3ABD314F44E6}"/>
    <hyperlink ref="O15" r:id="rId3" xr:uid="{A5CF67E2-9F27-45CB-A247-A3D8CD7F0C7E}"/>
    <hyperlink ref="N15" r:id="rId4" xr:uid="{1653E12D-5F90-49FA-97ED-A2F98466B460}"/>
    <hyperlink ref="R32" r:id="rId5" xr:uid="{DC6E6A8E-CA2E-429E-8484-8C638D6F5437}"/>
    <hyperlink ref="Z22" r:id="rId6" xr:uid="{8E807367-BF51-4B71-B5D5-61A9FA5FAFBD}"/>
    <hyperlink ref="E17" location="'Supply Chain Model'!A1" display="Supply Chain Model" xr:uid="{6E39A31E-FCDB-4A18-AE85-7B18C1B99C60}"/>
    <hyperlink ref="E15" location="'Authoritative Determinations'!A1" display="Product (Authoritative Determinations)" xr:uid="{63A5BB2C-D4EF-49C9-9730-E75824775547}"/>
    <hyperlink ref="E16" location="'Vulnerable populations'!A1" display="Vulnerable population" xr:uid="{65792DD3-E3A9-4A22-9C79-CD8377BB99FE}"/>
    <hyperlink ref="E18" location="'Regulatory context'!A1" display="Regulatory context" xr:uid="{83B14391-35E9-4DB2-8E0E-E668063588C2}"/>
    <hyperlink ref="R17" r:id="rId7" xr:uid="{6AFD3BCE-9453-4C37-A3CB-94F5785F62D9}"/>
    <hyperlink ref="R22" r:id="rId8" xr:uid="{91BCB6BE-E5AF-422C-A07B-66A350A9F00D}"/>
    <hyperlink ref="R27" r:id="rId9" xr:uid="{3576830D-931F-45E9-B933-7007FC4A019A}"/>
    <hyperlink ref="V17" r:id="rId10" xr:uid="{13AA1066-47D9-42BF-8028-89E3F192EB36}"/>
    <hyperlink ref="V22" r:id="rId11" xr:uid="{D040E2F1-7CB9-40FD-BD04-D9D579A6AEFE}"/>
    <hyperlink ref="Z17" r:id="rId12" xr:uid="{F95FF93D-E14D-4C06-A001-022CFC0A5BBE}"/>
  </hyperlinks>
  <pageMargins left="0.23622047244094491" right="0.23622047244094491" top="1.1811023622047245" bottom="0.19685039370078741" header="0.31496062992125984" footer="0.31496062992125984"/>
  <pageSetup paperSize="9" scale="42" fitToHeight="3" orientation="landscape" r:id="rId13"/>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A6A3-DEA2-4B36-93A1-9349CB8F73F5}">
  <sheetPr codeName="Sheet122">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1084</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Low</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Fleet Management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Vehicle Repair and Maintenance</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Tyres</v>
      </c>
      <c r="C17" s="192"/>
      <c r="E17" s="36" t="s">
        <v>22</v>
      </c>
      <c r="F17" s="37">
        <v>0</v>
      </c>
      <c r="G17" s="9" t="str">
        <f>HYPERLINK("#U14", "Sources &gt;&gt;")</f>
        <v>Sources &gt;&gt;</v>
      </c>
      <c r="I17" s="35" t="s">
        <v>538</v>
      </c>
      <c r="J17" s="41" t="str">
        <f>IFERROR(VLOOKUP(I17,'ISO3166-1'!A:C,3,FALSE),"")</f>
        <v>Australia</v>
      </c>
      <c r="K17" s="78"/>
      <c r="L17" s="35"/>
      <c r="M17" s="79"/>
      <c r="N17" s="39"/>
      <c r="O17" s="96"/>
      <c r="Q17" s="176" t="s">
        <v>1066</v>
      </c>
      <c r="R17" s="188" t="s">
        <v>1085</v>
      </c>
      <c r="S17" s="176" t="s">
        <v>1086</v>
      </c>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t="s">
        <v>563</v>
      </c>
      <c r="J18" s="41" t="str">
        <f>IFERROR(VLOOKUP(I18,'ISO3166-1'!A:C,3,FALSE),"")</f>
        <v>China</v>
      </c>
      <c r="K18" s="78"/>
      <c r="L18" s="35"/>
      <c r="M18" s="79"/>
      <c r="N18" s="39">
        <v>815413136.84000003</v>
      </c>
      <c r="O18" s="96">
        <v>625</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568</v>
      </c>
      <c r="J19" s="41" t="str">
        <f>IFERROR(VLOOKUP(I19,'ISO3166-1'!A:C,3,FALSE),"")</f>
        <v>Japan</v>
      </c>
      <c r="K19" s="78"/>
      <c r="L19" s="35"/>
      <c r="M19" s="79"/>
      <c r="N19" s="39">
        <v>662013053.10000002</v>
      </c>
      <c r="O19" s="96">
        <v>625</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564</v>
      </c>
      <c r="J20" s="41" t="str">
        <f>IFERROR(VLOOKUP(I20,'ISO3166-1'!A:C,3,FALSE),"")</f>
        <v>United States of America (the)</v>
      </c>
      <c r="K20" s="78"/>
      <c r="L20" s="35"/>
      <c r="M20" s="79"/>
      <c r="N20" s="39">
        <v>448900399.33899999</v>
      </c>
      <c r="O20" s="96">
        <v>625</v>
      </c>
      <c r="Q20" s="177"/>
      <c r="R20" s="193"/>
      <c r="S20" s="177"/>
      <c r="U20" s="177"/>
      <c r="V20" s="177"/>
      <c r="W20" s="177"/>
      <c r="Y20" s="177"/>
      <c r="Z20" s="177"/>
      <c r="AA20" s="177"/>
    </row>
    <row r="21" spans="1:27" ht="20.149999999999999" customHeight="1" x14ac:dyDescent="0.35">
      <c r="A21" s="93"/>
      <c r="B21" s="9" t="str">
        <f t="shared" si="0"/>
        <v/>
      </c>
      <c r="C21" s="94"/>
      <c r="D21" s="49"/>
      <c r="E21" s="206" t="s">
        <v>1087</v>
      </c>
      <c r="F21" s="206"/>
      <c r="G21" s="206"/>
      <c r="H21" s="49"/>
      <c r="I21" s="35" t="s">
        <v>627</v>
      </c>
      <c r="J21" s="41" t="str">
        <f>IFERROR(VLOOKUP(I21,'ISO3166-1'!A:C,3,FALSE),"")</f>
        <v>Thailand</v>
      </c>
      <c r="K21" s="78"/>
      <c r="L21" s="35"/>
      <c r="M21" s="79"/>
      <c r="N21" s="39">
        <v>316528358.38200003</v>
      </c>
      <c r="O21" s="96">
        <v>625</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720</v>
      </c>
      <c r="J22" s="41" t="str">
        <f>IFERROR(VLOOKUP(I22,'ISO3166-1'!A:C,3,FALSE),"")</f>
        <v>Korea (the Republic of)</v>
      </c>
      <c r="K22" s="78"/>
      <c r="L22" s="35"/>
      <c r="M22" s="79"/>
      <c r="N22" s="39">
        <v>88535891.452999994</v>
      </c>
      <c r="O22" s="96">
        <v>625</v>
      </c>
      <c r="Q22" s="176" t="s">
        <v>1088</v>
      </c>
      <c r="R22" s="188" t="s">
        <v>1089</v>
      </c>
      <c r="S22" s="176" t="s">
        <v>1090</v>
      </c>
      <c r="U22" s="176"/>
      <c r="V22" s="188"/>
      <c r="W22" s="176"/>
      <c r="Y22" s="176"/>
      <c r="Z22" s="188"/>
      <c r="AA22" s="176"/>
    </row>
    <row r="23" spans="1:27" ht="20.149999999999999" customHeight="1" x14ac:dyDescent="0.35">
      <c r="A23" s="70" t="s">
        <v>522</v>
      </c>
      <c r="B23" s="181" t="str">
        <f>IFERROR(VLOOKUP("A"&amp;$F$1*1&amp;"B1",'Level 4 Categories'!$A:$H,4,FALSE),"")</f>
        <v>Fleet Management</v>
      </c>
      <c r="C23" s="182"/>
      <c r="E23" s="206"/>
      <c r="F23" s="206"/>
      <c r="G23" s="206"/>
      <c r="I23" s="35" t="s">
        <v>574</v>
      </c>
      <c r="J23" s="41" t="str">
        <f>IFERROR(VLOOKUP(I23,'ISO3166-1'!A:C,3,FALSE),"")</f>
        <v>Spain</v>
      </c>
      <c r="K23" s="78"/>
      <c r="L23" s="35"/>
      <c r="M23" s="79"/>
      <c r="N23" s="39">
        <v>85565294.851999998</v>
      </c>
      <c r="O23" s="96">
        <v>625</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Vehicle Repair and Maintenance</v>
      </c>
      <c r="C24" s="184"/>
      <c r="D24" s="48"/>
      <c r="E24" s="206"/>
      <c r="F24" s="206"/>
      <c r="G24" s="206"/>
      <c r="H24" s="48"/>
      <c r="I24" s="35" t="s">
        <v>621</v>
      </c>
      <c r="J24" s="41" t="str">
        <f>IFERROR(VLOOKUP(I24,'ISO3166-1'!A:C,3,FALSE),"")</f>
        <v>Indonesia</v>
      </c>
      <c r="K24" s="78"/>
      <c r="L24" s="35"/>
      <c r="M24" s="79"/>
      <c r="N24" s="39">
        <v>69123701.313999996</v>
      </c>
      <c r="O24" s="96">
        <v>625</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Tyres</v>
      </c>
      <c r="C25" s="186"/>
      <c r="D25" s="44"/>
      <c r="E25" s="206"/>
      <c r="F25" s="206"/>
      <c r="G25" s="206"/>
      <c r="H25" s="57"/>
      <c r="I25" s="35" t="s">
        <v>565</v>
      </c>
      <c r="J25" s="41" t="str">
        <f>IFERROR(VLOOKUP(I25,'ISO3166-1'!A:C,3,FALSE),"")</f>
        <v>India</v>
      </c>
      <c r="K25" s="78"/>
      <c r="L25" s="35"/>
      <c r="M25" s="79"/>
      <c r="N25" s="39">
        <v>67008795.831</v>
      </c>
      <c r="O25" s="96">
        <v>625</v>
      </c>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c r="J26" s="41" t="str">
        <f>IFERROR(VLOOKUP(I26,'ISO3166-1'!A:C,3,FALSE),"")</f>
        <v/>
      </c>
      <c r="K26" s="78"/>
      <c r="L26" s="35"/>
      <c r="M26" s="79"/>
      <c r="N26" s="39">
        <v>67008795.831</v>
      </c>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t="s">
        <v>1058</v>
      </c>
      <c r="R27" s="188" t="s">
        <v>1091</v>
      </c>
      <c r="S27" s="176" t="s">
        <v>1092</v>
      </c>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t="s">
        <v>1061</v>
      </c>
      <c r="R32" s="188" t="s">
        <v>1062</v>
      </c>
      <c r="S32" s="176" t="s">
        <v>1073</v>
      </c>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wPy4iS5/8Pfe46rjJbAvCfgaCwKm1DwuRsurfODxZs1MTcMXZObrYqdwT2thhBgE3+slWfLI0Om+VzOluEKNJw==" saltValue="b0ROwJjGnXed1hdHXZc+Rw=="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124" priority="8" operator="containsText" text="⊟">
      <formula>NOT(ISERROR(SEARCH("⊟",A12)))</formula>
    </cfRule>
    <cfRule type="containsText" dxfId="123" priority="9" operator="containsText" text="⊞">
      <formula>NOT(ISERROR(SEARCH("⊞",A12)))</formula>
    </cfRule>
  </conditionalFormatting>
  <conditionalFormatting sqref="F2 G3">
    <cfRule type="cellIs" dxfId="122" priority="3" operator="equal">
      <formula>"Minor"</formula>
    </cfRule>
    <cfRule type="cellIs" dxfId="121" priority="4" operator="equal">
      <formula>"Low"</formula>
    </cfRule>
    <cfRule type="cellIs" dxfId="120" priority="5" operator="equal">
      <formula>"Moderate"</formula>
    </cfRule>
    <cfRule type="cellIs" dxfId="119" priority="6" operator="greaterThanOrEqual">
      <formula>"High"</formula>
    </cfRule>
  </conditionalFormatting>
  <conditionalFormatting sqref="F15">
    <cfRule type="expression" dxfId="118" priority="1">
      <formula>#REF!&lt;&gt;""</formula>
    </cfRule>
  </conditionalFormatting>
  <conditionalFormatting sqref="F16:F18">
    <cfRule type="expression" dxfId="117" priority="7">
      <formula>#REF!&lt;&gt;""</formula>
    </cfRule>
  </conditionalFormatting>
  <conditionalFormatting sqref="L17:M52">
    <cfRule type="cellIs" dxfId="116"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3583BBC6-4279-4BD5-9B27-27F5E0A94196}">
      <formula1>OR(D16=0,D16=1)</formula1>
    </dataValidation>
    <dataValidation type="custom" allowBlank="1" showInputMessage="1" showErrorMessage="1" errorTitle="Enter 0 or 3" error="Enter 0 or 3" promptTitle="Enter 0 or 3" prompt="0 = no risk identified_x000a_3 = risk identified on the HRPL list" sqref="D19" xr:uid="{42170290-F6A2-4321-89F5-2668A3342AFF}">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BC0DA2E3-2EFD-4E10-854E-E077293A61C4}">
      <formula1>OR(F15=0,F15=3)</formula1>
    </dataValidation>
  </dataValidations>
  <hyperlinks>
    <hyperlink ref="K15" r:id="rId1" display="HRPL: Data as of Sepetmeber 28, 2022 (Link)" xr:uid="{34D36945-23DE-4A3C-BEF3-B79911CE197A}"/>
    <hyperlink ref="K15:M15" r:id="rId2" display="US Dept of Labour TVPRA List 2022 (Link)" xr:uid="{60218458-1381-4BF2-A9C4-0F3667ADC173}"/>
    <hyperlink ref="O15" r:id="rId3" xr:uid="{BC2F9EB3-8E32-46B8-B745-AC54067D570A}"/>
    <hyperlink ref="N15" r:id="rId4" xr:uid="{92D097A8-5A17-48D8-B00F-B5BE07A3881C}"/>
    <hyperlink ref="R32" r:id="rId5" xr:uid="{3EA0E7C6-987E-4D69-A2B4-8A772F8AD96F}"/>
    <hyperlink ref="E17" location="'Supply Chain Model'!A1" display="Supply Chain Model" xr:uid="{EA8F48D1-63C1-44E9-817D-230F7001064C}"/>
    <hyperlink ref="E15" location="'Authoritative Determinations'!A1" display="Product (Authoritative Determinations)" xr:uid="{E5FC36D8-FE45-497F-9B67-2F35375C12F6}"/>
    <hyperlink ref="E16" location="'Vulnerable populations'!A1" display="Vulnerable population" xr:uid="{DDDCFDDE-0CE7-4072-B491-92F9DC60C1A0}"/>
    <hyperlink ref="E18" location="'Regulatory context'!A1" display="Regulatory context" xr:uid="{250F5AB3-C387-401B-A075-C3236A2B4638}"/>
    <hyperlink ref="R17" r:id="rId6" xr:uid="{E99E7E98-7531-4971-9F86-1A2FC0196D4C}"/>
    <hyperlink ref="R22" r:id="rId7" xr:uid="{A969B78A-73C6-4651-B163-A4DAE03FCAF0}"/>
    <hyperlink ref="R27" r:id="rId8" xr:uid="{B32F1009-30B4-4977-9120-CEF03D564017}"/>
  </hyperlinks>
  <pageMargins left="0.23622047244094491" right="0.23622047244094491" top="1.1811023622047245" bottom="0.19685039370078741" header="0.31496062992125984" footer="0.31496062992125984"/>
  <pageSetup paperSize="9" scale="42" fitToHeight="3" orientation="landscape" r:id="rId9"/>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6096C-7FAA-404B-92C1-0A14CB229E36}">
  <sheetPr codeName="Sheet123">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1093</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Low</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Government &amp; Partnership Payments</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Government Road Maintenance</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
      </c>
      <c r="C17" s="192"/>
      <c r="E17" s="36" t="s">
        <v>22</v>
      </c>
      <c r="F17" s="37">
        <v>0</v>
      </c>
      <c r="G17" s="9" t="str">
        <f>HYPERLINK("#U14", "Sources &gt;&gt;")</f>
        <v>Sources &gt;&gt;</v>
      </c>
      <c r="I17" s="35" t="s">
        <v>538</v>
      </c>
      <c r="J17" s="41" t="str">
        <f>IFERROR(VLOOKUP(I17,'ISO3166-1'!A:C,3,FALSE),"")</f>
        <v>Australia</v>
      </c>
      <c r="K17" s="34"/>
      <c r="L17" s="35"/>
      <c r="M17" s="35"/>
      <c r="N17" s="39"/>
      <c r="O17" s="96"/>
      <c r="Q17" s="176" t="s">
        <v>539</v>
      </c>
      <c r="R17" s="188" t="s">
        <v>540</v>
      </c>
      <c r="S17" s="176" t="s">
        <v>541</v>
      </c>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962</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546</v>
      </c>
      <c r="R22" s="188" t="s">
        <v>547</v>
      </c>
      <c r="S22" s="176" t="s">
        <v>548</v>
      </c>
      <c r="U22" s="176"/>
      <c r="V22" s="188"/>
      <c r="W22" s="176"/>
      <c r="Y22" s="176"/>
      <c r="Z22" s="176"/>
      <c r="AA22" s="176"/>
    </row>
    <row r="23" spans="1:27" ht="20.149999999999999" customHeight="1" x14ac:dyDescent="0.35">
      <c r="A23" s="70" t="s">
        <v>522</v>
      </c>
      <c r="B23" s="181" t="str">
        <f>IFERROR(VLOOKUP("A"&amp;$F$1*1&amp;"B1",'Level 4 Categories'!$A:$H,4,FALSE),"")</f>
        <v>Government &amp; Partnership Payments</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Government Road Maintenance</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t="s">
        <v>550</v>
      </c>
      <c r="R27" s="188" t="s">
        <v>551</v>
      </c>
      <c r="S27" s="176" t="s">
        <v>552</v>
      </c>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FqT4jgKc6J/c+/9Z9rUx/boLwYYbQS89gZw/yi3g88cOSzQC9p64txGQZRlovw2lmkjsx0HOfkDBrlHUZP6lsg==" saltValue="blIPG6FgDrkvTTLEcMjL3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115" priority="8" operator="containsText" text="⊟">
      <formula>NOT(ISERROR(SEARCH("⊟",A12)))</formula>
    </cfRule>
    <cfRule type="containsText" dxfId="114" priority="9" operator="containsText" text="⊞">
      <formula>NOT(ISERROR(SEARCH("⊞",A12)))</formula>
    </cfRule>
  </conditionalFormatting>
  <conditionalFormatting sqref="F2 G3">
    <cfRule type="cellIs" dxfId="113" priority="3" operator="equal">
      <formula>"Minor"</formula>
    </cfRule>
    <cfRule type="cellIs" dxfId="112" priority="4" operator="equal">
      <formula>"Low"</formula>
    </cfRule>
    <cfRule type="cellIs" dxfId="111" priority="5" operator="equal">
      <formula>"Moderate"</formula>
    </cfRule>
    <cfRule type="cellIs" dxfId="110" priority="6" operator="greaterThanOrEqual">
      <formula>"High"</formula>
    </cfRule>
  </conditionalFormatting>
  <conditionalFormatting sqref="F15">
    <cfRule type="expression" dxfId="109" priority="1">
      <formula>#REF!&lt;&gt;""</formula>
    </cfRule>
  </conditionalFormatting>
  <conditionalFormatting sqref="F16:F18">
    <cfRule type="expression" dxfId="108" priority="7">
      <formula>#REF!&lt;&gt;""</formula>
    </cfRule>
  </conditionalFormatting>
  <conditionalFormatting sqref="L17:M52">
    <cfRule type="cellIs" dxfId="107"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DAD706D7-DEB0-4910-9B49-4818BD9C9ACF}">
      <formula1>OR(D16=0,D16=1)</formula1>
    </dataValidation>
    <dataValidation type="custom" allowBlank="1" showInputMessage="1" showErrorMessage="1" errorTitle="Enter 0 or 3" error="Enter 0 or 3" promptTitle="Enter 0 or 3" prompt="0 = no risk identified_x000a_3 = risk identified on the HRPL list" sqref="D19" xr:uid="{22FDF905-5796-496E-B9E9-033D2BE81837}">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9EF4F763-2337-4E65-8E07-2838A968F8D8}">
      <formula1>OR(F15=0,F15=3)</formula1>
    </dataValidation>
  </dataValidations>
  <hyperlinks>
    <hyperlink ref="K15" r:id="rId1" display="HRPL: Data as of Sepetmeber 28, 2022 (Link)" xr:uid="{31B01EFE-622A-49D5-AD1C-265822A32FDC}"/>
    <hyperlink ref="K15:M15" r:id="rId2" display="US Dept of Labour TVPRA List 2022 (Link)" xr:uid="{D7DB216A-9561-4354-B687-B20353D3A3FD}"/>
    <hyperlink ref="O15" r:id="rId3" xr:uid="{DE6A3CED-56E9-410B-AA09-C639D3211941}"/>
    <hyperlink ref="N15" r:id="rId4" xr:uid="{C0942DB9-094E-4FAC-8453-4593EB9C6A57}"/>
    <hyperlink ref="E17" location="'Supply Chain Model'!A1" display="Supply Chain Model" xr:uid="{63069E02-8DC1-436F-BA7A-7DF6981180BA}"/>
    <hyperlink ref="E15" location="'Authoritative Determinations'!A1" display="Product (Authoritative Determinations)" xr:uid="{FAD47F43-FA96-4C70-BEAA-05D819541205}"/>
    <hyperlink ref="E16" location="'Vulnerable populations'!A1" display="Vulnerable population" xr:uid="{5015F362-0C51-4D10-B7AE-2C3832B24483}"/>
    <hyperlink ref="E18" location="'Regulatory context'!A1" display="Regulatory context" xr:uid="{A93B36BA-36ED-42FF-BDD8-F1384E45F88C}"/>
    <hyperlink ref="R17" r:id="rId5" xr:uid="{FC460391-35F1-4539-8D46-7005BD89B613}"/>
    <hyperlink ref="R22" r:id="rId6" xr:uid="{DFB6114F-678D-40C8-8AB8-1410A6F9FFDB}"/>
    <hyperlink ref="R27" r:id="rId7" xr:uid="{9963C882-B54B-4C23-B2D2-080EBCB11B48}"/>
  </hyperlinks>
  <pageMargins left="0.23622047244094491" right="0.23622047244094491" top="1.1811023622047245" bottom="0.19685039370078741" header="0.31496062992125984" footer="0.31496062992125984"/>
  <pageSetup paperSize="9" scale="42" fitToHeight="3" orientation="landscape" r:id="rId8"/>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0D00-EED2-4C44-AF1A-20036F854EEA}">
  <sheetPr codeName="Sheet7">
    <tabColor theme="4" tint="0.79998168889431442"/>
    <pageSetUpPr fitToPage="1"/>
  </sheetPr>
  <dimension ref="A1:E7"/>
  <sheetViews>
    <sheetView showGridLines="0" zoomScaleNormal="100" workbookViewId="0"/>
  </sheetViews>
  <sheetFormatPr defaultRowHeight="14.5" x14ac:dyDescent="0.35"/>
  <cols>
    <col min="1" max="1" width="10.453125" customWidth="1"/>
    <col min="2" max="2" width="15" customWidth="1"/>
    <col min="3" max="3" width="58.453125" customWidth="1"/>
    <col min="4" max="4" width="44.453125" customWidth="1"/>
    <col min="5" max="5" width="27.54296875" customWidth="1"/>
  </cols>
  <sheetData>
    <row r="1" spans="1:5" ht="21" x14ac:dyDescent="0.35">
      <c r="A1" s="4"/>
      <c r="B1" s="115" t="s">
        <v>496</v>
      </c>
      <c r="C1" s="115"/>
      <c r="D1" s="115"/>
      <c r="E1" s="115"/>
    </row>
    <row r="2" spans="1:5" s="25" customFormat="1" ht="12.65" customHeight="1" thickBot="1" x14ac:dyDescent="0.4">
      <c r="A2" s="24"/>
      <c r="B2" s="24"/>
      <c r="C2" s="24"/>
      <c r="D2" s="24"/>
      <c r="E2" s="24"/>
    </row>
    <row r="3" spans="1:5" ht="15" thickBot="1" x14ac:dyDescent="0.4">
      <c r="B3" s="18" t="s">
        <v>485</v>
      </c>
      <c r="C3" s="19" t="s">
        <v>486</v>
      </c>
      <c r="D3" s="19" t="s">
        <v>487</v>
      </c>
      <c r="E3" s="22" t="s">
        <v>488</v>
      </c>
    </row>
    <row r="4" spans="1:5" ht="235.4" customHeight="1" thickBot="1" x14ac:dyDescent="0.4">
      <c r="B4" s="20" t="s">
        <v>497</v>
      </c>
      <c r="C4" s="10" t="s">
        <v>498</v>
      </c>
      <c r="D4" s="11" t="s">
        <v>499</v>
      </c>
      <c r="E4" s="23">
        <v>1</v>
      </c>
    </row>
    <row r="5" spans="1:5" ht="15" customHeight="1" x14ac:dyDescent="0.35">
      <c r="E5" s="21"/>
    </row>
    <row r="6" spans="1:5" ht="38.15" customHeight="1" x14ac:dyDescent="0.35">
      <c r="B6" s="164"/>
      <c r="C6" s="164"/>
      <c r="D6" s="164"/>
      <c r="E6" s="164"/>
    </row>
    <row r="7" spans="1:5" ht="15" customHeight="1" x14ac:dyDescent="0.35">
      <c r="E7" s="21"/>
    </row>
  </sheetData>
  <sheetProtection algorithmName="SHA-512" hashValue="yw9k1OsGZW9s+EObBAs3NBySgq5vQ3rMGgg8Vm3xepREuw3pIrc4p27CI6zlu6aAJdF63J/bjlgfO+es1YUW9Q==" saltValue="p+3jGG2PBH5qTP06Dz3uRQ==" spinCount="100000" sheet="1" objects="1" scenarios="1"/>
  <mergeCells count="2">
    <mergeCell ref="B6:E6"/>
    <mergeCell ref="B1:E1"/>
  </mergeCells>
  <pageMargins left="0.23622047244094491" right="0.23622047244094491" top="0.74803149606299213" bottom="0.74803149606299213" header="0.31496062992125984" footer="0.31496062992125984"/>
  <pageSetup paperSize="9" scale="98" orientation="landscape" r:id="rId1"/>
  <headerFooter>
    <oddFooter>&amp;L© 2024 | NSW Anti-slavery Commissioner&amp;C&amp;P of &amp;N&amp;RPrinted &amp;D &amp;T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9CFFB-551C-47A2-A887-01E06575AC31}">
  <sheetPr codeName="Sheet124">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1094</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Low</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Industry Specific</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General Retail</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
      </c>
      <c r="C17" s="192"/>
      <c r="E17" s="36" t="s">
        <v>22</v>
      </c>
      <c r="F17" s="37">
        <v>0</v>
      </c>
      <c r="G17" s="9" t="str">
        <f>HYPERLINK("#U14", "Sources &gt;&gt;")</f>
        <v>Sources &gt;&gt;</v>
      </c>
      <c r="I17" s="35" t="s">
        <v>538</v>
      </c>
      <c r="J17" s="41" t="str">
        <f>IFERROR(VLOOKUP(I17,'ISO3166-1'!A:C,3,FALSE),"")</f>
        <v>Australia</v>
      </c>
      <c r="K17" s="34"/>
      <c r="L17" s="35"/>
      <c r="M17" s="35"/>
      <c r="N17" s="39"/>
      <c r="O17" s="96"/>
      <c r="Q17" s="176" t="s">
        <v>671</v>
      </c>
      <c r="R17" s="188" t="s">
        <v>677</v>
      </c>
      <c r="S17" s="176" t="s">
        <v>1095</v>
      </c>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77"/>
      <c r="W18" s="177"/>
      <c r="Y18" s="177"/>
      <c r="Z18" s="177"/>
      <c r="AA18" s="177"/>
    </row>
    <row r="19" spans="1:27" ht="20.149999999999999" customHeight="1" x14ac:dyDescent="0.35">
      <c r="A19" s="92" t="s">
        <v>632</v>
      </c>
      <c r="B19" s="9" t="str">
        <f>IF(A19="","",HYPERLINK("#'"&amp;A19&amp;"'!A1","Link"))</f>
        <v>Link</v>
      </c>
      <c r="C19" s="32" t="s">
        <v>1096</v>
      </c>
      <c r="D19" s="49"/>
      <c r="H19" s="49"/>
      <c r="I19" s="35"/>
      <c r="J19" s="41" t="str">
        <f>IFERROR(VLOOKUP(I19,'ISO3166-1'!A:C,3,FALSE),"")</f>
        <v/>
      </c>
      <c r="K19" s="78"/>
      <c r="L19" s="35"/>
      <c r="M19" s="79"/>
      <c r="N19" s="39"/>
      <c r="O19" s="96"/>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77"/>
      <c r="W20" s="177"/>
      <c r="Y20" s="177"/>
      <c r="Z20" s="177"/>
      <c r="AA20" s="177"/>
    </row>
    <row r="21" spans="1:27" ht="20.149999999999999" customHeight="1" x14ac:dyDescent="0.35">
      <c r="A21" s="93"/>
      <c r="B21" s="9" t="str">
        <f t="shared" si="0"/>
        <v/>
      </c>
      <c r="C21" s="94"/>
      <c r="D21" s="49"/>
      <c r="E21" s="206" t="s">
        <v>1097</v>
      </c>
      <c r="F21" s="206"/>
      <c r="G21" s="206"/>
      <c r="H21" s="49"/>
      <c r="I21" s="35"/>
      <c r="J21" s="41" t="str">
        <f>IFERROR(VLOOKUP(I21,'ISO3166-1'!A:C,3,FALSE),"")</f>
        <v/>
      </c>
      <c r="K21" s="78"/>
      <c r="L21" s="35"/>
      <c r="M21" s="79"/>
      <c r="N21" s="39"/>
      <c r="O21" s="96"/>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1098</v>
      </c>
      <c r="R22" s="188" t="s">
        <v>1099</v>
      </c>
      <c r="S22" s="176" t="s">
        <v>1100</v>
      </c>
      <c r="U22" s="176"/>
      <c r="V22" s="188"/>
      <c r="W22" s="176"/>
      <c r="Y22" s="176"/>
      <c r="Z22" s="176"/>
      <c r="AA22" s="176"/>
    </row>
    <row r="23" spans="1:27" ht="20.149999999999999" customHeight="1" x14ac:dyDescent="0.35">
      <c r="A23" s="70" t="s">
        <v>522</v>
      </c>
      <c r="B23" s="181" t="str">
        <f>IFERROR(VLOOKUP("A"&amp;$F$1*1&amp;"B1",'Level 4 Categories'!$A:$H,4,FALSE),"")</f>
        <v>Industry Specific</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General Retail</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t="s">
        <v>1101</v>
      </c>
      <c r="R27" s="188" t="s">
        <v>1102</v>
      </c>
      <c r="S27" s="176" t="s">
        <v>1103</v>
      </c>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xwV5CKgwvAisPxWdgMzz9vHDpJ47tXyjWxnpPO+UT+7NEfYEVxywj35lVqZBRtqsB30/xXVLKQoUbfDQFyxFPw==" saltValue="KLFhLVmLVTW11hwQPOZHc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106" priority="8" operator="containsText" text="⊟">
      <formula>NOT(ISERROR(SEARCH("⊟",A12)))</formula>
    </cfRule>
    <cfRule type="containsText" dxfId="105" priority="9" operator="containsText" text="⊞">
      <formula>NOT(ISERROR(SEARCH("⊞",A12)))</formula>
    </cfRule>
  </conditionalFormatting>
  <conditionalFormatting sqref="F2 G3">
    <cfRule type="cellIs" dxfId="104" priority="3" operator="equal">
      <formula>"Minor"</formula>
    </cfRule>
    <cfRule type="cellIs" dxfId="103" priority="4" operator="equal">
      <formula>"Low"</formula>
    </cfRule>
    <cfRule type="cellIs" dxfId="102" priority="5" operator="equal">
      <formula>"Moderate"</formula>
    </cfRule>
    <cfRule type="cellIs" dxfId="101" priority="6" operator="greaterThanOrEqual">
      <formula>"High"</formula>
    </cfRule>
  </conditionalFormatting>
  <conditionalFormatting sqref="F15">
    <cfRule type="expression" dxfId="100" priority="1">
      <formula>#REF!&lt;&gt;""</formula>
    </cfRule>
  </conditionalFormatting>
  <conditionalFormatting sqref="F16:F18">
    <cfRule type="expression" dxfId="99" priority="7">
      <formula>#REF!&lt;&gt;""</formula>
    </cfRule>
  </conditionalFormatting>
  <conditionalFormatting sqref="L17:M52">
    <cfRule type="cellIs" dxfId="98"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EE7695DE-262F-441C-91E3-0CAD78B935BA}">
      <formula1>OR(D16=0,D16=1)</formula1>
    </dataValidation>
    <dataValidation type="custom" allowBlank="1" showInputMessage="1" showErrorMessage="1" errorTitle="Enter 0 or 3" error="Enter 0 or 3" promptTitle="Enter 0 or 3" prompt="0 = no risk identified_x000a_3 = risk identified on the HRPL list" sqref="D19" xr:uid="{4FEA6E04-C027-4ED7-8111-C8A1C27A5013}">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FFD36F51-B120-4FA4-B04F-EEE04B6A1A4F}">
      <formula1>OR(F15=0,F15=3)</formula1>
    </dataValidation>
  </dataValidations>
  <hyperlinks>
    <hyperlink ref="K15" r:id="rId1" display="HRPL: Data as of Sepetmeber 28, 2022 (Link)" xr:uid="{EC3EBAE6-D233-4181-AC25-182766211E41}"/>
    <hyperlink ref="K15:M15" r:id="rId2" display="US Dept of Labour TVPRA List 2022 (Link)" xr:uid="{10E1CCB6-2A6D-4269-8F4B-2C803EDC93DD}"/>
    <hyperlink ref="O15" r:id="rId3" xr:uid="{68C9A0D2-FF9C-4ABA-8615-3D5B332CBD7F}"/>
    <hyperlink ref="N15" r:id="rId4" xr:uid="{7209122C-C219-4C91-99A7-952D79B4F931}"/>
    <hyperlink ref="E17" location="'Supply Chain Model'!A1" display="Supply Chain Model" xr:uid="{F565E9D4-895D-4C8A-BE25-C5E974D2D9B4}"/>
    <hyperlink ref="E15" location="'Authoritative Determinations'!A1" display="Product (Authoritative Determinations)" xr:uid="{7B8ECCAB-2954-4BB4-A5F4-EB36E8A61B3B}"/>
    <hyperlink ref="E16" location="'Vulnerable populations'!A1" display="Vulnerable population" xr:uid="{9FA56741-CB3F-49D2-BD55-4818594FFD89}"/>
    <hyperlink ref="E18" location="'Regulatory context'!A1" display="Regulatory context" xr:uid="{28A53B33-1C3E-4E11-96F4-5B61620829B0}"/>
    <hyperlink ref="R17" r:id="rId5" xr:uid="{C471825F-8F19-4B3E-83B7-668A86CDC65D}"/>
    <hyperlink ref="R22" r:id="rId6" xr:uid="{D932BEC9-6D29-42BF-8071-B229BF02DC69}"/>
    <hyperlink ref="R27" r:id="rId7" xr:uid="{0DCB9CDF-98B9-4424-BA82-06B7DD1CE99A}"/>
  </hyperlinks>
  <pageMargins left="0.23622047244094491" right="0.23622047244094491" top="1.1811023622047245" bottom="0.19685039370078741" header="0.31496062992125984" footer="0.31496062992125984"/>
  <pageSetup paperSize="9" scale="42" fitToHeight="3" orientation="landscape" r:id="rId8"/>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9"/>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5E29B-C4A5-47EF-80F6-EC4587F29AA8}">
  <sheetPr codeName="Sheet125">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1104</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Moderate</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Medical</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Equipment/Supplies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Chemicals &amp; Reagents</v>
      </c>
      <c r="C17" s="192"/>
      <c r="E17" s="36" t="s">
        <v>22</v>
      </c>
      <c r="F17" s="37">
        <v>1</v>
      </c>
      <c r="G17" s="9" t="str">
        <f>HYPERLINK("#U14", "Sources &gt;&gt;")</f>
        <v>Sources &gt;&gt;</v>
      </c>
      <c r="I17" s="35" t="s">
        <v>538</v>
      </c>
      <c r="J17" s="41" t="str">
        <f>IFERROR(VLOOKUP(I17,'ISO3166-1'!A:C,3,FALSE),"")</f>
        <v>Australia</v>
      </c>
      <c r="K17" s="34"/>
      <c r="L17" s="35"/>
      <c r="M17" s="35"/>
      <c r="N17" s="39"/>
      <c r="O17" s="96"/>
      <c r="Q17" s="176" t="s">
        <v>1105</v>
      </c>
      <c r="R17" s="188" t="s">
        <v>1106</v>
      </c>
      <c r="S17" s="176" t="s">
        <v>1107</v>
      </c>
      <c r="U17" s="176" t="s">
        <v>1108</v>
      </c>
      <c r="V17" s="188" t="s">
        <v>1109</v>
      </c>
      <c r="W17" s="176" t="s">
        <v>1110</v>
      </c>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t="s">
        <v>563</v>
      </c>
      <c r="J18" s="41" t="str">
        <f>IFERROR(VLOOKUP(I18,'ISO3166-1'!A:C,3,FALSE),"")</f>
        <v>China</v>
      </c>
      <c r="K18" s="78"/>
      <c r="L18" s="35"/>
      <c r="M18" s="79"/>
      <c r="N18" s="39">
        <v>1372643212.8859999</v>
      </c>
      <c r="O18" s="96">
        <v>598.69000000000005</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564</v>
      </c>
      <c r="J19" s="41" t="str">
        <f>IFERROR(VLOOKUP(I19,'ISO3166-1'!A:C,3,FALSE),"")</f>
        <v>United States of America (the)</v>
      </c>
      <c r="K19" s="78"/>
      <c r="L19" s="35"/>
      <c r="M19" s="79"/>
      <c r="N19" s="39">
        <v>386045153.26800001</v>
      </c>
      <c r="O19" s="96">
        <v>598.69000000000005</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567</v>
      </c>
      <c r="J20" s="41" t="str">
        <f>IFERROR(VLOOKUP(I20,'ISO3166-1'!A:C,3,FALSE),"")</f>
        <v>United Kingdom of Great Britain and Northern Ireland (the)</v>
      </c>
      <c r="K20" s="78"/>
      <c r="L20" s="35"/>
      <c r="M20" s="79"/>
      <c r="N20" s="39">
        <v>133537680.109</v>
      </c>
      <c r="O20" s="96">
        <v>598.69000000000005</v>
      </c>
      <c r="Q20" s="177"/>
      <c r="R20" s="193"/>
      <c r="S20" s="177"/>
      <c r="U20" s="177"/>
      <c r="V20" s="177"/>
      <c r="W20" s="177"/>
      <c r="Y20" s="177"/>
      <c r="Z20" s="177"/>
      <c r="AA20" s="177"/>
    </row>
    <row r="21" spans="1:27" ht="20.149999999999999" customHeight="1" x14ac:dyDescent="0.35">
      <c r="A21" s="93"/>
      <c r="B21" s="9" t="str">
        <f t="shared" si="0"/>
        <v/>
      </c>
      <c r="C21" s="94"/>
      <c r="D21" s="49"/>
      <c r="E21" s="206" t="s">
        <v>1111</v>
      </c>
      <c r="F21" s="206"/>
      <c r="G21" s="206"/>
      <c r="H21" s="49"/>
      <c r="I21" s="35" t="s">
        <v>720</v>
      </c>
      <c r="J21" s="41" t="str">
        <f>IFERROR(VLOOKUP(I21,'ISO3166-1'!A:C,3,FALSE),"")</f>
        <v>Korea (the Republic of)</v>
      </c>
      <c r="K21" s="78"/>
      <c r="L21" s="35"/>
      <c r="M21" s="79"/>
      <c r="N21" s="39">
        <v>131810837.081</v>
      </c>
      <c r="O21" s="96">
        <v>598.69000000000005</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c r="R22" s="188"/>
      <c r="S22" s="176"/>
      <c r="U22" s="176"/>
      <c r="V22" s="188"/>
      <c r="W22" s="176"/>
      <c r="Y22" s="176"/>
      <c r="Z22" s="176"/>
      <c r="AA22" s="176"/>
    </row>
    <row r="23" spans="1:27" ht="20.149999999999999" customHeight="1" x14ac:dyDescent="0.35">
      <c r="A23" s="70" t="s">
        <v>522</v>
      </c>
      <c r="B23" s="181" t="str">
        <f>IFERROR(VLOOKUP("A"&amp;$F$1*1&amp;"B1",'Level 4 Categories'!$A:$H,4,FALSE),"")</f>
        <v>Medical</v>
      </c>
      <c r="C23" s="182"/>
      <c r="E23" s="206"/>
      <c r="F23" s="206"/>
      <c r="G23" s="206"/>
      <c r="I23" s="35"/>
      <c r="J23" s="41" t="str">
        <f>IFERROR(VLOOKUP(I23,'ISO3166-1'!A:C,3,FALSE),"")</f>
        <v/>
      </c>
      <c r="K23" s="78"/>
      <c r="L23" s="35"/>
      <c r="M23" s="79"/>
      <c r="N23" s="39"/>
      <c r="O23" s="96"/>
      <c r="Q23" s="177"/>
      <c r="R23" s="177"/>
      <c r="S23" s="177"/>
      <c r="U23" s="177"/>
      <c r="V23" s="177"/>
      <c r="W23" s="177"/>
      <c r="Y23" s="177"/>
      <c r="Z23" s="177"/>
      <c r="AA23" s="177"/>
    </row>
    <row r="24" spans="1:27" ht="20.149999999999999" customHeight="1" x14ac:dyDescent="0.35">
      <c r="A24" s="71" t="s">
        <v>526</v>
      </c>
      <c r="B24" s="183" t="str">
        <f>IFERROR(VLOOKUP("A"&amp;$F$1*1&amp;"B1",'Level 4 Categories'!$A:$H,5,FALSE),"")</f>
        <v>Equipment/Supplies</v>
      </c>
      <c r="C24" s="184"/>
      <c r="D24" s="48"/>
      <c r="E24" s="206"/>
      <c r="F24" s="206"/>
      <c r="G24" s="206"/>
      <c r="H24" s="48"/>
      <c r="I24" s="35"/>
      <c r="J24" s="41" t="str">
        <f>IFERROR(VLOOKUP(I24,'ISO3166-1'!A:C,3,FALSE),"")</f>
        <v/>
      </c>
      <c r="K24" s="78"/>
      <c r="L24" s="35"/>
      <c r="M24" s="79"/>
      <c r="N24" s="39"/>
      <c r="O24" s="96"/>
      <c r="Q24" s="177"/>
      <c r="R24" s="177"/>
      <c r="S24" s="177"/>
      <c r="U24" s="177"/>
      <c r="V24" s="177"/>
      <c r="W24" s="177"/>
      <c r="Y24" s="177"/>
      <c r="Z24" s="177"/>
      <c r="AA24" s="177"/>
    </row>
    <row r="25" spans="1:27" ht="20.149999999999999" customHeight="1" x14ac:dyDescent="0.35">
      <c r="A25" s="72" t="s">
        <v>537</v>
      </c>
      <c r="B25" s="185" t="str">
        <f>IFERROR(VLOOKUP("A"&amp;$F$1*1&amp;"B1",'Level 4 Categories'!$A:$H,6,FALSE),"")</f>
        <v>Chemicals &amp; Reagents</v>
      </c>
      <c r="C25" s="186"/>
      <c r="D25" s="44"/>
      <c r="E25" s="206"/>
      <c r="F25" s="206"/>
      <c r="G25" s="206"/>
      <c r="H25" s="57"/>
      <c r="I25" s="35"/>
      <c r="J25" s="41" t="str">
        <f>IFERROR(VLOOKUP(I25,'ISO3166-1'!A:C,3,FALSE),"")</f>
        <v/>
      </c>
      <c r="K25" s="78"/>
      <c r="L25" s="35"/>
      <c r="M25" s="79"/>
      <c r="N25" s="39"/>
      <c r="O25" s="96"/>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c r="J26" s="41" t="str">
        <f>IFERROR(VLOOKUP(I26,'ISO3166-1'!A:C,3,FALSE),"")</f>
        <v/>
      </c>
      <c r="K26" s="78"/>
      <c r="L26" s="35"/>
      <c r="M26" s="79"/>
      <c r="N26" s="39"/>
      <c r="O26" s="96"/>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dTCosLIh2+W/Z3dPxTmIHsQ89urHJhRT+UDbhR7zDZiXq9HTzsHFv0F11QKWxt1CAs6REbaQ+DoKQOuwKZ7lsg==" saltValue="PhxwdbXOVY4b+53Q6D5Ed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97" priority="8" operator="containsText" text="⊟">
      <formula>NOT(ISERROR(SEARCH("⊟",A12)))</formula>
    </cfRule>
    <cfRule type="containsText" dxfId="96" priority="9" operator="containsText" text="⊞">
      <formula>NOT(ISERROR(SEARCH("⊞",A12)))</formula>
    </cfRule>
  </conditionalFormatting>
  <conditionalFormatting sqref="F2 G3">
    <cfRule type="cellIs" dxfId="95" priority="3" operator="equal">
      <formula>"Minor"</formula>
    </cfRule>
    <cfRule type="cellIs" dxfId="94" priority="4" operator="equal">
      <formula>"Low"</formula>
    </cfRule>
    <cfRule type="cellIs" dxfId="93" priority="5" operator="equal">
      <formula>"Moderate"</formula>
    </cfRule>
    <cfRule type="cellIs" dxfId="92" priority="6" operator="greaterThanOrEqual">
      <formula>"High"</formula>
    </cfRule>
  </conditionalFormatting>
  <conditionalFormatting sqref="F15">
    <cfRule type="expression" dxfId="91" priority="1">
      <formula>#REF!&lt;&gt;""</formula>
    </cfRule>
  </conditionalFormatting>
  <conditionalFormatting sqref="F16:F18">
    <cfRule type="expression" dxfId="90" priority="7">
      <formula>#REF!&lt;&gt;""</formula>
    </cfRule>
  </conditionalFormatting>
  <conditionalFormatting sqref="L17:M52">
    <cfRule type="cellIs" dxfId="89"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66337045-EC31-484B-B7AD-0F7D66E3CE56}">
      <formula1>OR(D16=0,D16=1)</formula1>
    </dataValidation>
    <dataValidation type="custom" allowBlank="1" showInputMessage="1" showErrorMessage="1" errorTitle="Enter 0 or 3" error="Enter 0 or 3" promptTitle="Enter 0 or 3" prompt="0 = no risk identified_x000a_3 = risk identified on the HRPL list" sqref="D19" xr:uid="{7AD52C9E-96D1-43D0-97F6-A6B30353666A}">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C9A8B63F-950D-4CEB-B761-EC2A9B691A31}">
      <formula1>OR(F15=0,F15=3)</formula1>
    </dataValidation>
  </dataValidations>
  <hyperlinks>
    <hyperlink ref="K15" r:id="rId1" display="HRPL: Data as of Sepetmeber 28, 2022 (Link)" xr:uid="{31C3DFEE-C8CF-402F-94B6-93FB2ED97A90}"/>
    <hyperlink ref="K15:M15" r:id="rId2" display="US Dept of Labour TVPRA List 2022 (Link)" xr:uid="{E5A7E206-1FAB-4C1F-9E78-40B8C4F5F523}"/>
    <hyperlink ref="O15" r:id="rId3" xr:uid="{6BCD3321-CFAA-411B-BDB2-CDD481A70614}"/>
    <hyperlink ref="N15" r:id="rId4" xr:uid="{23ECA73D-5E36-46A5-B7EA-06617FC541CC}"/>
    <hyperlink ref="E17" location="'Supply Chain Model'!A1" display="Supply Chain Model" xr:uid="{5B8AC27B-71DB-4D82-939E-42F1EC3523E7}"/>
    <hyperlink ref="E15" location="'Authoritative Determinations'!A1" display="Product (Authoritative Determinations)" xr:uid="{A87FBCEC-11C1-48F2-BF9D-1C719F69E648}"/>
    <hyperlink ref="E16" location="'Vulnerable populations'!A1" display="Vulnerable population" xr:uid="{429B399A-DEB0-41D3-9397-DBA3214E367B}"/>
    <hyperlink ref="E18" location="'Regulatory context'!A1" display="Regulatory context" xr:uid="{479F9328-949B-4689-8636-624165CCCC4D}"/>
    <hyperlink ref="R17" r:id="rId5" xr:uid="{D257C5F7-9245-4C7D-9E30-0CF34BD6B626}"/>
    <hyperlink ref="V17" r:id="rId6" xr:uid="{FE7EA613-AFC4-4DF6-AEF8-E4DEFBF5101B}"/>
  </hyperlinks>
  <pageMargins left="0.23622047244094491" right="0.23622047244094491" top="1.1811023622047245" bottom="0.19685039370078741" header="0.31496062992125984" footer="0.31496062992125984"/>
  <pageSetup paperSize="9" scale="42" fitToHeight="3" orientation="landscape" r:id="rId7"/>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8"/>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9CAD5-6286-48AA-A813-0B5645F372AB}">
  <sheetPr codeName="Sheet126">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1112</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Low</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Medical</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Equipment/Supplies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Drugs</v>
      </c>
      <c r="C17" s="192"/>
      <c r="E17" s="36" t="s">
        <v>22</v>
      </c>
      <c r="F17" s="37">
        <v>0</v>
      </c>
      <c r="G17" s="9" t="str">
        <f>HYPERLINK("#U14", "Sources &gt;&gt;")</f>
        <v>Sources &gt;&gt;</v>
      </c>
      <c r="I17" s="35" t="s">
        <v>538</v>
      </c>
      <c r="J17" s="41" t="str">
        <f>IFERROR(VLOOKUP(I17,'ISO3166-1'!A:C,3,FALSE),"")</f>
        <v>Australia</v>
      </c>
      <c r="K17" s="78"/>
      <c r="L17" s="35"/>
      <c r="M17" s="79"/>
      <c r="N17" s="39"/>
      <c r="O17" s="96"/>
      <c r="Q17" s="176" t="s">
        <v>1113</v>
      </c>
      <c r="R17" s="188" t="s">
        <v>1114</v>
      </c>
      <c r="S17" s="176" t="s">
        <v>1115</v>
      </c>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t="s">
        <v>564</v>
      </c>
      <c r="J18" s="41" t="str">
        <f>IFERROR(VLOOKUP(I18,'ISO3166-1'!A:C,3,FALSE),"")</f>
        <v>United States of America (the)</v>
      </c>
      <c r="K18" s="78"/>
      <c r="L18" s="35"/>
      <c r="M18" s="79"/>
      <c r="N18" s="39">
        <v>2643865562.744</v>
      </c>
      <c r="O18" s="96">
        <v>54</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575</v>
      </c>
      <c r="J19" s="41" t="str">
        <f>IFERROR(VLOOKUP(I19,'ISO3166-1'!A:C,3,FALSE),"")</f>
        <v>Germany</v>
      </c>
      <c r="K19" s="78"/>
      <c r="L19" s="35"/>
      <c r="M19" s="79"/>
      <c r="N19" s="39">
        <v>1954008534.467</v>
      </c>
      <c r="O19" s="96">
        <v>54</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1116</v>
      </c>
      <c r="J20" s="41" t="str">
        <f>IFERROR(VLOOKUP(I20,'ISO3166-1'!A:C,3,FALSE),"")</f>
        <v>Ireland</v>
      </c>
      <c r="K20" s="78"/>
      <c r="L20" s="35"/>
      <c r="M20" s="79"/>
      <c r="N20" s="39">
        <v>1288173117.7809999</v>
      </c>
      <c r="O20" s="96">
        <v>54</v>
      </c>
      <c r="Q20" s="177"/>
      <c r="R20" s="193"/>
      <c r="S20" s="177"/>
      <c r="U20" s="177"/>
      <c r="V20" s="177"/>
      <c r="W20" s="177"/>
      <c r="Y20" s="177"/>
      <c r="Z20" s="177"/>
      <c r="AA20" s="177"/>
    </row>
    <row r="21" spans="1:27" ht="20.149999999999999" customHeight="1" x14ac:dyDescent="0.35">
      <c r="A21" s="93"/>
      <c r="B21" s="9" t="str">
        <f t="shared" si="0"/>
        <v/>
      </c>
      <c r="C21" s="94"/>
      <c r="D21" s="49"/>
      <c r="E21" s="206" t="s">
        <v>1117</v>
      </c>
      <c r="F21" s="206"/>
      <c r="G21" s="206"/>
      <c r="H21" s="49"/>
      <c r="I21" s="35" t="s">
        <v>624</v>
      </c>
      <c r="J21" s="41" t="str">
        <f>IFERROR(VLOOKUP(I21,'ISO3166-1'!A:C,3,FALSE),"")</f>
        <v>Belgium</v>
      </c>
      <c r="K21" s="78"/>
      <c r="L21" s="35"/>
      <c r="M21" s="79"/>
      <c r="N21" s="39">
        <v>855172032.046</v>
      </c>
      <c r="O21" s="96">
        <v>54</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628</v>
      </c>
      <c r="J22" s="41" t="str">
        <f>IFERROR(VLOOKUP(I22,'ISO3166-1'!A:C,3,FALSE),"")</f>
        <v>Italy</v>
      </c>
      <c r="K22" s="78"/>
      <c r="L22" s="35"/>
      <c r="M22" s="79"/>
      <c r="N22" s="39">
        <v>844371002.477</v>
      </c>
      <c r="O22" s="96">
        <v>54</v>
      </c>
      <c r="Q22" s="176" t="s">
        <v>1105</v>
      </c>
      <c r="R22" s="188" t="s">
        <v>1106</v>
      </c>
      <c r="S22" s="176" t="s">
        <v>1107</v>
      </c>
      <c r="U22" s="176"/>
      <c r="V22" s="188"/>
      <c r="W22" s="176"/>
      <c r="Y22" s="176"/>
      <c r="Z22" s="188"/>
      <c r="AA22" s="176"/>
    </row>
    <row r="23" spans="1:27" ht="20.149999999999999" customHeight="1" x14ac:dyDescent="0.35">
      <c r="A23" s="70" t="s">
        <v>522</v>
      </c>
      <c r="B23" s="181" t="str">
        <f>IFERROR(VLOOKUP("A"&amp;$F$1*1&amp;"B1",'Level 4 Categories'!$A:$H,4,FALSE),"")</f>
        <v>Medical</v>
      </c>
      <c r="C23" s="182"/>
      <c r="E23" s="206"/>
      <c r="F23" s="206"/>
      <c r="G23" s="206"/>
      <c r="I23" s="35" t="s">
        <v>637</v>
      </c>
      <c r="J23" s="41" t="str">
        <f>IFERROR(VLOOKUP(I23,'ISO3166-1'!A:C,3,FALSE),"")</f>
        <v>Switzerland</v>
      </c>
      <c r="K23" s="78"/>
      <c r="L23" s="35"/>
      <c r="M23" s="79"/>
      <c r="N23" s="39">
        <v>817639571.61600006</v>
      </c>
      <c r="O23" s="96">
        <v>54</v>
      </c>
      <c r="Q23" s="177"/>
      <c r="R23" s="193"/>
      <c r="S23" s="177"/>
      <c r="U23" s="177"/>
      <c r="V23" s="177"/>
      <c r="W23" s="177"/>
      <c r="Y23" s="177"/>
      <c r="Z23" s="177"/>
      <c r="AA23" s="177"/>
    </row>
    <row r="24" spans="1:27" ht="20.149999999999999" customHeight="1" x14ac:dyDescent="0.35">
      <c r="A24" s="71" t="s">
        <v>526</v>
      </c>
      <c r="B24" s="183" t="str">
        <f>IFERROR(VLOOKUP("A"&amp;$F$1*1&amp;"B1",'Level 4 Categories'!$A:$H,5,FALSE),"")</f>
        <v>Equipment/Supplies</v>
      </c>
      <c r="C24" s="184"/>
      <c r="D24" s="48"/>
      <c r="E24" s="206"/>
      <c r="F24" s="206"/>
      <c r="G24" s="206"/>
      <c r="H24" s="48"/>
      <c r="I24" s="35" t="s">
        <v>567</v>
      </c>
      <c r="J24" s="41" t="str">
        <f>IFERROR(VLOOKUP(I24,'ISO3166-1'!A:C,3,FALSE),"")</f>
        <v>United Kingdom of Great Britain and Northern Ireland (the)</v>
      </c>
      <c r="K24" s="78"/>
      <c r="L24" s="35"/>
      <c r="M24" s="79"/>
      <c r="N24" s="39">
        <v>614642442.72099996</v>
      </c>
      <c r="O24" s="96">
        <v>54</v>
      </c>
      <c r="Q24" s="177"/>
      <c r="R24" s="193"/>
      <c r="S24" s="177"/>
      <c r="U24" s="177"/>
      <c r="V24" s="177"/>
      <c r="W24" s="177"/>
      <c r="Y24" s="177"/>
      <c r="Z24" s="177"/>
      <c r="AA24" s="177"/>
    </row>
    <row r="25" spans="1:27" ht="20.149999999999999" customHeight="1" x14ac:dyDescent="0.35">
      <c r="A25" s="72" t="s">
        <v>537</v>
      </c>
      <c r="B25" s="185" t="str">
        <f>IFERROR(VLOOKUP("A"&amp;$F$1*1&amp;"B1",'Level 4 Categories'!$A:$H,6,FALSE),"")</f>
        <v>Drugs</v>
      </c>
      <c r="C25" s="186"/>
      <c r="D25" s="44"/>
      <c r="E25" s="206"/>
      <c r="F25" s="206"/>
      <c r="G25" s="206"/>
      <c r="H25" s="57"/>
      <c r="I25" s="35" t="s">
        <v>565</v>
      </c>
      <c r="J25" s="41" t="str">
        <f>IFERROR(VLOOKUP(I25,'ISO3166-1'!A:C,3,FALSE),"")</f>
        <v>India</v>
      </c>
      <c r="K25" s="78"/>
      <c r="L25" s="35"/>
      <c r="M25" s="79"/>
      <c r="N25" s="39">
        <v>600574177.49300003</v>
      </c>
      <c r="O25" s="96">
        <v>54</v>
      </c>
      <c r="Q25" s="177"/>
      <c r="R25" s="193"/>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t="s">
        <v>721</v>
      </c>
      <c r="J26" s="41" t="str">
        <f>IFERROR(VLOOKUP(I26,'ISO3166-1'!A:C,3,FALSE),"")</f>
        <v>France</v>
      </c>
      <c r="K26" s="78"/>
      <c r="L26" s="35"/>
      <c r="M26" s="79"/>
      <c r="N26" s="39">
        <v>574488275.86399996</v>
      </c>
      <c r="O26" s="96">
        <v>54</v>
      </c>
      <c r="Q26" s="178"/>
      <c r="R26" s="194"/>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t="s">
        <v>720</v>
      </c>
      <c r="J27" s="41" t="str">
        <f>IFERROR(VLOOKUP(I27,'ISO3166-1'!A:C,3,FALSE),"")</f>
        <v>Korea (the Republic of)</v>
      </c>
      <c r="K27" s="78"/>
      <c r="L27" s="35"/>
      <c r="M27" s="79"/>
      <c r="N27" s="39">
        <v>545584179.33099997</v>
      </c>
      <c r="O27" s="96">
        <v>54</v>
      </c>
      <c r="Q27" s="176"/>
      <c r="R27" s="188"/>
      <c r="S27" s="176"/>
      <c r="U27" s="176"/>
      <c r="V27" s="176"/>
      <c r="W27" s="176"/>
      <c r="Y27" s="176"/>
      <c r="Z27" s="188"/>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t="s">
        <v>563</v>
      </c>
      <c r="J28" s="41" t="str">
        <f>IFERROR(VLOOKUP(I28,'ISO3166-1'!A:C,3,FALSE),"")</f>
        <v>China</v>
      </c>
      <c r="K28" s="78"/>
      <c r="L28" s="35"/>
      <c r="M28" s="79"/>
      <c r="N28" s="39">
        <v>502789634.40499997</v>
      </c>
      <c r="O28" s="96">
        <v>54</v>
      </c>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t="s">
        <v>636</v>
      </c>
      <c r="J29" s="41" t="str">
        <f>IFERROR(VLOOKUP(I29,'ISO3166-1'!A:C,3,FALSE),"")</f>
        <v>Canada</v>
      </c>
      <c r="K29" s="78"/>
      <c r="L29" s="35"/>
      <c r="M29" s="79"/>
      <c r="N29" s="39">
        <v>365044871.44599998</v>
      </c>
      <c r="O29" s="96">
        <v>54</v>
      </c>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t="s">
        <v>574</v>
      </c>
      <c r="J30" s="41" t="str">
        <f>IFERROR(VLOOKUP(I30,'ISO3166-1'!A:C,3,FALSE),"")</f>
        <v>Spain</v>
      </c>
      <c r="K30" s="78"/>
      <c r="L30" s="35"/>
      <c r="M30" s="79"/>
      <c r="N30" s="39">
        <v>306305224.95899999</v>
      </c>
      <c r="O30" s="96">
        <v>54</v>
      </c>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t="s">
        <v>1118</v>
      </c>
      <c r="J31" s="41" t="str">
        <f>IFERROR(VLOOKUP(I31,'ISO3166-1'!A:C,3,FALSE),"")</f>
        <v>Denmark</v>
      </c>
      <c r="K31" s="78"/>
      <c r="L31" s="35"/>
      <c r="M31" s="79"/>
      <c r="N31" s="42">
        <v>265628955.59200001</v>
      </c>
      <c r="O31" s="96">
        <v>54</v>
      </c>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8JXklnRSyOEdDjZYEnbGhKQAJfCjYGQiQvQNeAyGtDq6qLzsZ3a9xPxK61UsNO+ZN+LcbG7tkFNUdhK54zKgKg==" saltValue="B148sHB9bPaj7A5TPjfsQ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88" priority="8" operator="containsText" text="⊟">
      <formula>NOT(ISERROR(SEARCH("⊟",A12)))</formula>
    </cfRule>
    <cfRule type="containsText" dxfId="87" priority="9" operator="containsText" text="⊞">
      <formula>NOT(ISERROR(SEARCH("⊞",A12)))</formula>
    </cfRule>
  </conditionalFormatting>
  <conditionalFormatting sqref="F2 G3">
    <cfRule type="cellIs" dxfId="86" priority="3" operator="equal">
      <formula>"Minor"</formula>
    </cfRule>
    <cfRule type="cellIs" dxfId="85" priority="4" operator="equal">
      <formula>"Low"</formula>
    </cfRule>
    <cfRule type="cellIs" dxfId="84" priority="5" operator="equal">
      <formula>"Moderate"</formula>
    </cfRule>
    <cfRule type="cellIs" dxfId="83" priority="6" operator="greaterThanOrEqual">
      <formula>"High"</formula>
    </cfRule>
  </conditionalFormatting>
  <conditionalFormatting sqref="F15">
    <cfRule type="expression" dxfId="82" priority="1">
      <formula>#REF!&lt;&gt;""</formula>
    </cfRule>
  </conditionalFormatting>
  <conditionalFormatting sqref="F16:F18">
    <cfRule type="expression" dxfId="81" priority="7">
      <formula>#REF!&lt;&gt;""</formula>
    </cfRule>
  </conditionalFormatting>
  <conditionalFormatting sqref="L17:M52">
    <cfRule type="cellIs" dxfId="80"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DF3E1E78-FC56-4BA1-814D-2D48A01050CE}">
      <formula1>OR(D16=0,D16=1)</formula1>
    </dataValidation>
    <dataValidation type="custom" allowBlank="1" showInputMessage="1" showErrorMessage="1" errorTitle="Enter 0 or 3" error="Enter 0 or 3" promptTitle="Enter 0 or 3" prompt="0 = no risk identified_x000a_3 = risk identified on the HRPL list" sqref="D19" xr:uid="{58731DF7-C3C0-4E82-BE0B-C208937B505B}">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85085756-2056-4F07-B68E-4E71AA452595}">
      <formula1>OR(F15=0,F15=3)</formula1>
    </dataValidation>
  </dataValidations>
  <hyperlinks>
    <hyperlink ref="K15" r:id="rId1" display="HRPL: Data as of Sepetmeber 28, 2022 (Link)" xr:uid="{585508C1-6EEA-4F7E-B78C-40FA0717ACC6}"/>
    <hyperlink ref="K15:M15" r:id="rId2" display="US Dept of Labour TVPRA List 2022 (Link)" xr:uid="{49D34C3E-7B69-47D4-92AC-2E5C4D69F1EA}"/>
    <hyperlink ref="O15" r:id="rId3" xr:uid="{2E57B46B-45A7-4168-9F89-A96A91A83C04}"/>
    <hyperlink ref="N15" r:id="rId4" xr:uid="{B01A7F8A-467A-42FC-B16F-39EB85F41CA3}"/>
    <hyperlink ref="R17" r:id="rId5" xr:uid="{5D6E2449-A939-4ADD-A2E8-540D3AD7C9AA}"/>
    <hyperlink ref="E17" location="'Supply Chain Model'!A1" display="Supply Chain Model" xr:uid="{75FD751A-05DA-4958-9C20-CAC3BDEC3B8F}"/>
    <hyperlink ref="E15" location="'Authoritative Determinations'!A1" display="Product (Authoritative Determinations)" xr:uid="{04783C66-C8F8-48AF-B080-DEFD68B3E085}"/>
    <hyperlink ref="E16" location="'Vulnerable populations'!A1" display="Vulnerable population" xr:uid="{4A1749D9-9BC2-4E49-877A-FF380F2A5E26}"/>
    <hyperlink ref="E18" location="'Regulatory context'!A1" display="Regulatory context" xr:uid="{BB2B12C3-CD7D-4E96-9DC9-9FC11B14B53D}"/>
    <hyperlink ref="R22" r:id="rId6" xr:uid="{8FA61AE3-8B50-4786-BF51-D0B1AE428F8E}"/>
  </hyperlinks>
  <pageMargins left="0.23622047244094491" right="0.23622047244094491" top="1.1811023622047245" bottom="0.19685039370078741" header="0.31496062992125984" footer="0.31496062992125984"/>
  <pageSetup paperSize="9" scale="42" fitToHeight="3" orientation="landscape" r:id="rId7"/>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8"/>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A7EAE-6D74-4524-A54A-EFDEADB5D6E7}">
  <sheetPr codeName="Sheet127">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1119</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Medical</v>
      </c>
      <c r="C15" s="197"/>
      <c r="D15" s="46"/>
      <c r="E15" s="36" t="s">
        <v>20</v>
      </c>
      <c r="F15" s="37">
        <v>3</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Equipment/Supplies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Medical Equipment</v>
      </c>
      <c r="C17" s="192"/>
      <c r="E17" s="36" t="s">
        <v>22</v>
      </c>
      <c r="F17" s="37">
        <v>1</v>
      </c>
      <c r="G17" s="9" t="str">
        <f>HYPERLINK("#U14", "Sources &gt;&gt;")</f>
        <v>Sources &gt;&gt;</v>
      </c>
      <c r="I17" s="35" t="s">
        <v>538</v>
      </c>
      <c r="J17" s="41" t="str">
        <f>IFERROR(VLOOKUP(I17,'ISO3166-1'!A:C,3,FALSE),"")</f>
        <v>Australia</v>
      </c>
      <c r="K17" s="34"/>
      <c r="L17" s="35"/>
      <c r="M17" s="35"/>
      <c r="N17" s="39"/>
      <c r="O17" s="96"/>
      <c r="Q17" s="176" t="s">
        <v>1120</v>
      </c>
      <c r="R17" s="188" t="s">
        <v>612</v>
      </c>
      <c r="S17" s="176" t="s">
        <v>1121</v>
      </c>
      <c r="U17" s="176" t="s">
        <v>1122</v>
      </c>
      <c r="V17" s="188" t="s">
        <v>1123</v>
      </c>
      <c r="W17" s="176" t="s">
        <v>1124</v>
      </c>
      <c r="Y17" s="176" t="s">
        <v>1120</v>
      </c>
      <c r="Z17" s="188" t="s">
        <v>612</v>
      </c>
      <c r="AA17" s="176" t="s">
        <v>1125</v>
      </c>
    </row>
    <row r="18" spans="1:27" ht="20.149999999999999" customHeight="1" x14ac:dyDescent="0.35">
      <c r="A18" s="202" t="s">
        <v>542</v>
      </c>
      <c r="B18" s="202"/>
      <c r="C18" s="202"/>
      <c r="D18" s="48"/>
      <c r="E18" s="36" t="s">
        <v>521</v>
      </c>
      <c r="F18" s="37">
        <v>1</v>
      </c>
      <c r="G18" s="9" t="str">
        <f>HYPERLINK("#Y14", "Sources &gt;&gt;")</f>
        <v>Sources &gt;&gt;</v>
      </c>
      <c r="H18" s="48"/>
      <c r="I18" s="35" t="s">
        <v>615</v>
      </c>
      <c r="J18" s="41" t="str">
        <f>IFERROR(VLOOKUP(I18,'ISO3166-1'!A:C,3,FALSE),"")</f>
        <v>Pakistan</v>
      </c>
      <c r="K18" s="78" t="s">
        <v>1126</v>
      </c>
      <c r="L18" s="35" t="s">
        <v>598</v>
      </c>
      <c r="M18" s="79"/>
      <c r="N18" s="39">
        <v>7033612.7520000003</v>
      </c>
      <c r="O18" s="96" t="s">
        <v>1127</v>
      </c>
      <c r="Q18" s="177"/>
      <c r="R18" s="193"/>
      <c r="S18" s="177"/>
      <c r="U18" s="177"/>
      <c r="V18" s="177"/>
      <c r="W18" s="177"/>
      <c r="Y18" s="177"/>
      <c r="Z18" s="177"/>
      <c r="AA18" s="177"/>
    </row>
    <row r="19" spans="1:27" ht="20.149999999999999" customHeight="1" x14ac:dyDescent="0.35">
      <c r="A19" s="92" t="s">
        <v>1128</v>
      </c>
      <c r="B19" s="9" t="str">
        <f>IF(A19="","",HYPERLINK("#'"&amp;A19&amp;"'!A1","Link"))</f>
        <v>Link</v>
      </c>
      <c r="C19" s="32" t="s">
        <v>1129</v>
      </c>
      <c r="D19" s="49"/>
      <c r="H19" s="49"/>
      <c r="I19" s="35" t="s">
        <v>564</v>
      </c>
      <c r="J19" s="41" t="str">
        <f>IFERROR(VLOOKUP(I19,'ISO3166-1'!A:C,3,FALSE),"")</f>
        <v>United States of America (the)</v>
      </c>
      <c r="K19" s="78"/>
      <c r="L19" s="35"/>
      <c r="M19" s="79"/>
      <c r="N19" s="39">
        <v>1211025732.1370001</v>
      </c>
      <c r="O19" s="96" t="s">
        <v>1127</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563</v>
      </c>
      <c r="J20" s="41" t="str">
        <f>IFERROR(VLOOKUP(I20,'ISO3166-1'!A:C,3,FALSE),"")</f>
        <v>China</v>
      </c>
      <c r="K20" s="78"/>
      <c r="L20" s="35"/>
      <c r="M20" s="79"/>
      <c r="N20" s="39">
        <v>632421949.13400006</v>
      </c>
      <c r="O20" s="96" t="s">
        <v>1127</v>
      </c>
      <c r="Q20" s="177"/>
      <c r="R20" s="193"/>
      <c r="S20" s="177"/>
      <c r="U20" s="177"/>
      <c r="V20" s="177"/>
      <c r="W20" s="177"/>
      <c r="Y20" s="177"/>
      <c r="Z20" s="177"/>
      <c r="AA20" s="177"/>
    </row>
    <row r="21" spans="1:27" ht="20.149999999999999" customHeight="1" x14ac:dyDescent="0.35">
      <c r="A21" s="93"/>
      <c r="B21" s="9" t="str">
        <f t="shared" si="0"/>
        <v/>
      </c>
      <c r="C21" s="94"/>
      <c r="D21" s="49"/>
      <c r="E21" s="206" t="s">
        <v>1130</v>
      </c>
      <c r="F21" s="206"/>
      <c r="G21" s="206"/>
      <c r="H21" s="49"/>
      <c r="I21" s="35" t="s">
        <v>575</v>
      </c>
      <c r="J21" s="41" t="str">
        <f>IFERROR(VLOOKUP(I21,'ISO3166-1'!A:C,3,FALSE),"")</f>
        <v>Germany</v>
      </c>
      <c r="K21" s="78"/>
      <c r="L21" s="35"/>
      <c r="M21" s="79"/>
      <c r="N21" s="39">
        <v>350487837.61300004</v>
      </c>
      <c r="O21" s="96" t="s">
        <v>1127</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756</v>
      </c>
      <c r="J22" s="41" t="str">
        <f>IFERROR(VLOOKUP(I22,'ISO3166-1'!A:C,3,FALSE),"")</f>
        <v>Mexico</v>
      </c>
      <c r="K22" s="78"/>
      <c r="L22" s="35"/>
      <c r="M22" s="79"/>
      <c r="N22" s="39">
        <v>238628907.39400002</v>
      </c>
      <c r="O22" s="96" t="s">
        <v>1127</v>
      </c>
      <c r="Q22" s="176" t="s">
        <v>1131</v>
      </c>
      <c r="R22" s="188" t="s">
        <v>1132</v>
      </c>
      <c r="S22" s="176" t="s">
        <v>1133</v>
      </c>
      <c r="U22" s="176"/>
      <c r="V22" s="188"/>
      <c r="W22" s="176"/>
      <c r="Y22" s="176"/>
      <c r="Z22" s="176"/>
      <c r="AA22" s="176"/>
    </row>
    <row r="23" spans="1:27" ht="20.149999999999999" customHeight="1" x14ac:dyDescent="0.35">
      <c r="A23" s="70" t="s">
        <v>522</v>
      </c>
      <c r="B23" s="181" t="str">
        <f>IFERROR(VLOOKUP("A"&amp;$F$1*1&amp;"B1",'Level 4 Categories'!$A:$H,4,FALSE),"")</f>
        <v>Medical</v>
      </c>
      <c r="C23" s="182"/>
      <c r="E23" s="206"/>
      <c r="F23" s="206"/>
      <c r="G23" s="206"/>
      <c r="I23" s="35" t="s">
        <v>623</v>
      </c>
      <c r="J23" s="41" t="str">
        <f>IFERROR(VLOOKUP(I23,'ISO3166-1'!A:C,3,FALSE),"")</f>
        <v>Malaysia</v>
      </c>
      <c r="K23" s="78"/>
      <c r="L23" s="35"/>
      <c r="M23" s="79"/>
      <c r="N23" s="39">
        <v>203489249.44800001</v>
      </c>
      <c r="O23" s="96" t="s">
        <v>1127</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Equipment/Supplies</v>
      </c>
      <c r="C24" s="184"/>
      <c r="D24" s="48"/>
      <c r="E24" s="206"/>
      <c r="F24" s="206"/>
      <c r="G24" s="206"/>
      <c r="H24" s="48"/>
      <c r="I24" s="35" t="s">
        <v>568</v>
      </c>
      <c r="J24" s="41" t="str">
        <f>IFERROR(VLOOKUP(I24,'ISO3166-1'!A:C,3,FALSE),"")</f>
        <v>Japan</v>
      </c>
      <c r="K24" s="78"/>
      <c r="L24" s="35"/>
      <c r="M24" s="79"/>
      <c r="N24" s="39">
        <v>171536775.71799999</v>
      </c>
      <c r="O24" s="96" t="s">
        <v>1127</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Medical Equipment</v>
      </c>
      <c r="C25" s="186"/>
      <c r="D25" s="44"/>
      <c r="E25" s="206"/>
      <c r="F25" s="206"/>
      <c r="G25" s="206"/>
      <c r="H25" s="57"/>
      <c r="I25" s="35" t="s">
        <v>1116</v>
      </c>
      <c r="J25" s="41" t="str">
        <f>IFERROR(VLOOKUP(I25,'ISO3166-1'!A:C,3,FALSE),"")</f>
        <v>Ireland</v>
      </c>
      <c r="K25" s="78"/>
      <c r="L25" s="35"/>
      <c r="M25" s="79"/>
      <c r="N25" s="39">
        <v>99130625.338</v>
      </c>
      <c r="O25" s="96" t="s">
        <v>1127</v>
      </c>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t="s">
        <v>719</v>
      </c>
      <c r="J26" s="41" t="str">
        <f>IFERROR(VLOOKUP(I26,'ISO3166-1'!A:C,3,FALSE),"")</f>
        <v>Singapore</v>
      </c>
      <c r="K26" s="78"/>
      <c r="L26" s="35"/>
      <c r="M26" s="79"/>
      <c r="N26" s="39">
        <v>98808667.972000003</v>
      </c>
      <c r="O26" s="96" t="s">
        <v>1127</v>
      </c>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t="s">
        <v>567</v>
      </c>
      <c r="J27" s="41" t="str">
        <f>IFERROR(VLOOKUP(I27,'ISO3166-1'!A:C,3,FALSE),"")</f>
        <v>United Kingdom of Great Britain and Northern Ireland (the)</v>
      </c>
      <c r="K27" s="78"/>
      <c r="L27" s="35"/>
      <c r="M27" s="79"/>
      <c r="N27" s="39">
        <v>87433851.631999999</v>
      </c>
      <c r="O27" s="96" t="s">
        <v>1127</v>
      </c>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t="s">
        <v>637</v>
      </c>
      <c r="J28" s="41" t="str">
        <f>IFERROR(VLOOKUP(I28,'ISO3166-1'!A:C,3,FALSE),"")</f>
        <v>Switzerland</v>
      </c>
      <c r="K28" s="78"/>
      <c r="L28" s="35"/>
      <c r="M28" s="79"/>
      <c r="N28" s="39">
        <v>82948852.844999999</v>
      </c>
      <c r="O28" s="96" t="s">
        <v>1127</v>
      </c>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t="s">
        <v>734</v>
      </c>
      <c r="J29" s="41" t="str">
        <f>IFERROR(VLOOKUP(I29,'ISO3166-1'!A:C,3,FALSE),"")</f>
        <v>Costa Rica</v>
      </c>
      <c r="K29" s="78"/>
      <c r="L29" s="35"/>
      <c r="M29" s="79"/>
      <c r="N29" s="39">
        <v>80536567.050999999</v>
      </c>
      <c r="O29" s="96" t="s">
        <v>1127</v>
      </c>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t="s">
        <v>721</v>
      </c>
      <c r="J30" s="41" t="str">
        <f>IFERROR(VLOOKUP(I30,'ISO3166-1'!A:C,3,FALSE),"")</f>
        <v>France</v>
      </c>
      <c r="K30" s="78"/>
      <c r="L30" s="35"/>
      <c r="M30" s="79"/>
      <c r="N30" s="39">
        <v>58268672.191</v>
      </c>
      <c r="O30" s="96" t="s">
        <v>1127</v>
      </c>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t="s">
        <v>720</v>
      </c>
      <c r="J31" s="41" t="str">
        <f>IFERROR(VLOOKUP(I31,'ISO3166-1'!A:C,3,FALSE),"")</f>
        <v>Korea (the Republic of)</v>
      </c>
      <c r="K31" s="78"/>
      <c r="L31" s="35"/>
      <c r="M31" s="79"/>
      <c r="N31" s="39">
        <v>51876088.375</v>
      </c>
      <c r="O31" s="96" t="s">
        <v>1127</v>
      </c>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t="s">
        <v>1134</v>
      </c>
      <c r="J32" s="41" t="str">
        <f>IFERROR(VLOOKUP(I32,'ISO3166-1'!A:C,3,FALSE),"")</f>
        <v>Israel</v>
      </c>
      <c r="K32" s="78"/>
      <c r="L32" s="35"/>
      <c r="M32" s="79"/>
      <c r="N32" s="42">
        <v>46183142.760000005</v>
      </c>
      <c r="O32" s="96" t="s">
        <v>1127</v>
      </c>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t="s">
        <v>628</v>
      </c>
      <c r="J33" s="41" t="str">
        <f>IFERROR(VLOOKUP(I33,'ISO3166-1'!A:C,3,FALSE),"")</f>
        <v>Italy</v>
      </c>
      <c r="K33" s="78"/>
      <c r="L33" s="35"/>
      <c r="M33" s="79"/>
      <c r="N33" s="42">
        <v>45726100.378999993</v>
      </c>
      <c r="O33" s="96" t="s">
        <v>1127</v>
      </c>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t="s">
        <v>639</v>
      </c>
      <c r="J34" s="41" t="str">
        <f>IFERROR(VLOOKUP(I34,'ISO3166-1'!A:C,3,FALSE),"")</f>
        <v>Netherlands (Kingdom of the)</v>
      </c>
      <c r="K34" s="34"/>
      <c r="L34" s="35"/>
      <c r="M34" s="35"/>
      <c r="N34" s="42">
        <v>42847131.181999996</v>
      </c>
      <c r="O34" s="34" t="s">
        <v>1127</v>
      </c>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t="s">
        <v>622</v>
      </c>
      <c r="J35" s="41" t="str">
        <f>IFERROR(VLOOKUP(I35,'ISO3166-1'!A:C,3,FALSE),"")</f>
        <v>New Zealand</v>
      </c>
      <c r="K35" s="34"/>
      <c r="L35" s="35"/>
      <c r="M35" s="35"/>
      <c r="N35" s="42">
        <v>42644510.027000003</v>
      </c>
      <c r="O35" s="34" t="s">
        <v>1127</v>
      </c>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t="s">
        <v>629</v>
      </c>
      <c r="J36" s="41" t="str">
        <f>IFERROR(VLOOKUP(I36,'ISO3166-1'!A:C,3,FALSE),"")</f>
        <v>Finland</v>
      </c>
      <c r="K36" s="34"/>
      <c r="L36" s="35"/>
      <c r="M36" s="35"/>
      <c r="N36" s="42">
        <v>39955459.582000002</v>
      </c>
      <c r="O36" s="34" t="s">
        <v>1127</v>
      </c>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iS+GwO3KpZExNfRO2ImW8eaf2umHdj2FQnUmHRv/xdUTL803HDPS84jIUHHxSUKI0tvAFZMAB2TczpCp5MsQZw==" saltValue="FGoi7enPeB73X8EowCwhM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79" priority="8" operator="containsText" text="⊟">
      <formula>NOT(ISERROR(SEARCH("⊟",A12)))</formula>
    </cfRule>
    <cfRule type="containsText" dxfId="78" priority="9" operator="containsText" text="⊞">
      <formula>NOT(ISERROR(SEARCH("⊞",A12)))</formula>
    </cfRule>
  </conditionalFormatting>
  <conditionalFormatting sqref="F2 G3">
    <cfRule type="cellIs" dxfId="77" priority="3" operator="equal">
      <formula>"Minor"</formula>
    </cfRule>
    <cfRule type="cellIs" dxfId="76" priority="4" operator="equal">
      <formula>"Low"</formula>
    </cfRule>
    <cfRule type="cellIs" dxfId="75" priority="5" operator="equal">
      <formula>"Moderate"</formula>
    </cfRule>
    <cfRule type="cellIs" dxfId="74" priority="6" operator="greaterThanOrEqual">
      <formula>"High"</formula>
    </cfRule>
  </conditionalFormatting>
  <conditionalFormatting sqref="F15">
    <cfRule type="expression" dxfId="73" priority="1">
      <formula>#REF!&lt;&gt;""</formula>
    </cfRule>
  </conditionalFormatting>
  <conditionalFormatting sqref="F16:F18">
    <cfRule type="expression" dxfId="72" priority="7">
      <formula>#REF!&lt;&gt;""</formula>
    </cfRule>
  </conditionalFormatting>
  <conditionalFormatting sqref="L17:M52">
    <cfRule type="cellIs" dxfId="71"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1EC07860-3479-4145-9B0F-DA7893F19CFD}">
      <formula1>OR(D16=0,D16=1)</formula1>
    </dataValidation>
    <dataValidation type="custom" allowBlank="1" showInputMessage="1" showErrorMessage="1" errorTitle="Enter 0 or 3" error="Enter 0 or 3" promptTitle="Enter 0 or 3" prompt="0 = no risk identified_x000a_3 = risk identified on the HRPL list" sqref="D19" xr:uid="{2E43B8F4-F4BB-46AC-91D7-A707BD9BF89D}">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C0517864-D756-4B79-AD71-A891C523C522}">
      <formula1>OR(F15=0,F15=3)</formula1>
    </dataValidation>
  </dataValidations>
  <hyperlinks>
    <hyperlink ref="K15" r:id="rId1" display="HRPL: Data as of Sepetmeber 28, 2022 (Link)" xr:uid="{7F34DCD6-A93F-4FEC-9D07-B267D42825A8}"/>
    <hyperlink ref="K15:M15" r:id="rId2" display="US Dept of Labour TVPRA List 2022 (Link)" xr:uid="{1A2C014B-6722-4DA9-BCC1-B8EFBE132FEF}"/>
    <hyperlink ref="O15" r:id="rId3" xr:uid="{2E854604-252C-460C-B6E0-DD2AE5F2BB75}"/>
    <hyperlink ref="N15" r:id="rId4" xr:uid="{921DD7B2-9570-41B1-9C70-DDE3DFE239FB}"/>
    <hyperlink ref="E17" location="'Supply Chain Model'!A1" display="Supply Chain Model" xr:uid="{423D0AAD-4707-4992-8374-182D40AB7621}"/>
    <hyperlink ref="E15" location="'Authoritative Determinations'!A1" display="Product (Authoritative Determinations)" xr:uid="{24DB0449-EE30-4D4B-A748-3523EADD4E77}"/>
    <hyperlink ref="E16" location="'Vulnerable populations'!A1" display="Vulnerable population" xr:uid="{79600C25-6FF4-469E-890A-E348F909C424}"/>
    <hyperlink ref="E18" location="'Regulatory context'!A1" display="Regulatory context" xr:uid="{4C93BDE0-CD6F-42C7-A9ED-AA815CD2D64A}"/>
    <hyperlink ref="R17" r:id="rId5" xr:uid="{B365D1F8-2FA9-40EC-A0A6-024EB6C6187F}"/>
    <hyperlink ref="R22" r:id="rId6" xr:uid="{276EA5E7-EAC0-4A65-9790-DB3BB1C8FE8C}"/>
    <hyperlink ref="V17" r:id="rId7" xr:uid="{AC928B4A-70A4-4FD6-A8CF-5ED09B2E3C8F}"/>
    <hyperlink ref="Z17" r:id="rId8" xr:uid="{2D31506A-96FF-4E4B-9653-599A025662C4}"/>
  </hyperlinks>
  <pageMargins left="0.23622047244094491" right="0.23622047244094491" top="1.1811023622047245" bottom="0.19685039370078741" header="0.31496062992125984" footer="0.31496062992125984"/>
  <pageSetup paperSize="9" scale="42" fitToHeight="3" orientation="landscape" r:id="rId9"/>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70506-E4DD-404B-A627-0EAF1E6E9D62}">
  <sheetPr codeName="Sheet128">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1128</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Medical</v>
      </c>
      <c r="C15" s="197"/>
      <c r="D15" s="46"/>
      <c r="E15" s="36" t="s">
        <v>20</v>
      </c>
      <c r="F15" s="37">
        <v>3</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Equipment/Supplies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Medical Supplies &amp; Consumables</v>
      </c>
      <c r="C17" s="192"/>
      <c r="E17" s="36" t="s">
        <v>22</v>
      </c>
      <c r="F17" s="37">
        <v>1</v>
      </c>
      <c r="G17" s="9" t="str">
        <f>HYPERLINK("#U14", "Sources &gt;&gt;")</f>
        <v>Sources &gt;&gt;</v>
      </c>
      <c r="I17" s="35" t="s">
        <v>538</v>
      </c>
      <c r="J17" s="41" t="str">
        <f>IFERROR(VLOOKUP(I17,'ISO3166-1'!A:C,3,FALSE),"")</f>
        <v>Australia</v>
      </c>
      <c r="K17" s="78"/>
      <c r="L17" s="35"/>
      <c r="M17" s="79"/>
      <c r="N17" s="39"/>
      <c r="O17" s="96"/>
      <c r="Q17" s="176" t="s">
        <v>706</v>
      </c>
      <c r="R17" s="188" t="s">
        <v>606</v>
      </c>
      <c r="S17" s="176" t="s">
        <v>1135</v>
      </c>
      <c r="U17" s="176" t="s">
        <v>708</v>
      </c>
      <c r="V17" s="188" t="s">
        <v>709</v>
      </c>
      <c r="W17" s="176" t="s">
        <v>1136</v>
      </c>
      <c r="Y17" s="176" t="s">
        <v>1120</v>
      </c>
      <c r="Z17" s="188" t="s">
        <v>612</v>
      </c>
      <c r="AA17" s="176" t="s">
        <v>1125</v>
      </c>
    </row>
    <row r="18" spans="1:27" ht="20.149999999999999" customHeight="1" x14ac:dyDescent="0.35">
      <c r="A18" s="202" t="s">
        <v>542</v>
      </c>
      <c r="B18" s="202"/>
      <c r="C18" s="202"/>
      <c r="D18" s="48"/>
      <c r="E18" s="36" t="s">
        <v>521</v>
      </c>
      <c r="F18" s="37">
        <v>1</v>
      </c>
      <c r="G18" s="9" t="str">
        <f>HYPERLINK("#Y14", "Sources &gt;&gt;")</f>
        <v>Sources &gt;&gt;</v>
      </c>
      <c r="H18" s="48"/>
      <c r="I18" s="35" t="s">
        <v>623</v>
      </c>
      <c r="J18" s="41" t="str">
        <f>IFERROR(VLOOKUP(I18,'ISO3166-1'!A:C,3,FALSE),"")</f>
        <v>Malaysia</v>
      </c>
      <c r="K18" s="78" t="s">
        <v>1137</v>
      </c>
      <c r="L18" s="35"/>
      <c r="M18" s="79" t="s">
        <v>598</v>
      </c>
      <c r="N18" s="39">
        <v>317729692.62599999</v>
      </c>
      <c r="O18" s="231" t="s">
        <v>1138</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615</v>
      </c>
      <c r="J19" s="41" t="str">
        <f>IFERROR(VLOOKUP(I19,'ISO3166-1'!A:C,3,FALSE),"")</f>
        <v>Pakistan</v>
      </c>
      <c r="K19" s="78" t="s">
        <v>1126</v>
      </c>
      <c r="L19" s="35" t="s">
        <v>598</v>
      </c>
      <c r="M19" s="79"/>
      <c r="N19" s="39">
        <v>7350633.5240000002</v>
      </c>
      <c r="O19" s="232"/>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564</v>
      </c>
      <c r="J20" s="41" t="str">
        <f>IFERROR(VLOOKUP(I20,'ISO3166-1'!A:C,3,FALSE),"")</f>
        <v>United States of America (the)</v>
      </c>
      <c r="K20" s="78"/>
      <c r="L20" s="35"/>
      <c r="M20" s="79"/>
      <c r="N20" s="39">
        <v>1001705783.3839999</v>
      </c>
      <c r="O20" s="232"/>
      <c r="Q20" s="177"/>
      <c r="R20" s="193"/>
      <c r="S20" s="177"/>
      <c r="U20" s="177"/>
      <c r="V20" s="177"/>
      <c r="W20" s="177"/>
      <c r="Y20" s="177"/>
      <c r="Z20" s="177"/>
      <c r="AA20" s="177"/>
    </row>
    <row r="21" spans="1:27" ht="20.149999999999999" customHeight="1" x14ac:dyDescent="0.35">
      <c r="A21" s="93"/>
      <c r="B21" s="9" t="str">
        <f t="shared" si="0"/>
        <v/>
      </c>
      <c r="C21" s="94"/>
      <c r="D21" s="49"/>
      <c r="E21" s="206" t="s">
        <v>1139</v>
      </c>
      <c r="F21" s="206"/>
      <c r="G21" s="206"/>
      <c r="H21" s="49"/>
      <c r="I21" s="35" t="s">
        <v>563</v>
      </c>
      <c r="J21" s="41" t="str">
        <f>IFERROR(VLOOKUP(I21,'ISO3166-1'!A:C,3,FALSE),"")</f>
        <v>China</v>
      </c>
      <c r="K21" s="78"/>
      <c r="L21" s="35"/>
      <c r="M21" s="79"/>
      <c r="N21" s="39">
        <v>554302983.98699999</v>
      </c>
      <c r="O21" s="232"/>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575</v>
      </c>
      <c r="J22" s="41" t="str">
        <f>IFERROR(VLOOKUP(I22,'ISO3166-1'!A:C,3,FALSE),"")</f>
        <v>Germany</v>
      </c>
      <c r="K22" s="78"/>
      <c r="L22" s="35"/>
      <c r="M22" s="79"/>
      <c r="N22" s="39">
        <v>217441125.01800001</v>
      </c>
      <c r="O22" s="232"/>
      <c r="Q22" s="176" t="s">
        <v>711</v>
      </c>
      <c r="R22" s="188" t="s">
        <v>712</v>
      </c>
      <c r="S22" s="176" t="s">
        <v>1140</v>
      </c>
      <c r="U22" s="176" t="s">
        <v>711</v>
      </c>
      <c r="V22" s="188" t="s">
        <v>712</v>
      </c>
      <c r="W22" s="176" t="s">
        <v>1141</v>
      </c>
      <c r="Y22" s="176" t="s">
        <v>711</v>
      </c>
      <c r="Z22" s="188" t="s">
        <v>712</v>
      </c>
      <c r="AA22" s="176" t="s">
        <v>1142</v>
      </c>
    </row>
    <row r="23" spans="1:27" ht="20.149999999999999" customHeight="1" x14ac:dyDescent="0.35">
      <c r="A23" s="70" t="s">
        <v>522</v>
      </c>
      <c r="B23" s="181" t="str">
        <f>IFERROR(VLOOKUP("A"&amp;$F$1*1&amp;"B1",'Level 4 Categories'!$A:$H,4,FALSE),"")</f>
        <v>Medical</v>
      </c>
      <c r="C23" s="182"/>
      <c r="E23" s="206"/>
      <c r="F23" s="206"/>
      <c r="G23" s="206"/>
      <c r="I23" s="35" t="s">
        <v>756</v>
      </c>
      <c r="J23" s="41" t="str">
        <f>IFERROR(VLOOKUP(I23,'ISO3166-1'!A:C,3,FALSE),"")</f>
        <v>Mexico</v>
      </c>
      <c r="K23" s="78"/>
      <c r="L23" s="35"/>
      <c r="M23" s="79"/>
      <c r="N23" s="39">
        <v>216605914.68000001</v>
      </c>
      <c r="O23" s="232"/>
      <c r="Q23" s="177"/>
      <c r="R23" s="177"/>
      <c r="S23" s="177"/>
      <c r="U23" s="177"/>
      <c r="V23" s="177"/>
      <c r="W23" s="177"/>
      <c r="Y23" s="177"/>
      <c r="Z23" s="177"/>
      <c r="AA23" s="177"/>
    </row>
    <row r="24" spans="1:27" ht="20.149999999999999" customHeight="1" x14ac:dyDescent="0.35">
      <c r="A24" s="71" t="s">
        <v>526</v>
      </c>
      <c r="B24" s="183" t="str">
        <f>IFERROR(VLOOKUP("A"&amp;$F$1*1&amp;"B1",'Level 4 Categories'!$A:$H,5,FALSE),"")</f>
        <v>Equipment/Supplies</v>
      </c>
      <c r="C24" s="184"/>
      <c r="D24" s="48"/>
      <c r="E24" s="206"/>
      <c r="F24" s="206"/>
      <c r="G24" s="206"/>
      <c r="H24" s="48"/>
      <c r="I24" s="35" t="s">
        <v>568</v>
      </c>
      <c r="J24" s="41" t="str">
        <f>IFERROR(VLOOKUP(I24,'ISO3166-1'!A:C,3,FALSE),"")</f>
        <v>Japan</v>
      </c>
      <c r="K24" s="78"/>
      <c r="L24" s="35"/>
      <c r="M24" s="79"/>
      <c r="N24" s="39">
        <v>98534702.498999998</v>
      </c>
      <c r="O24" s="232"/>
      <c r="Q24" s="177"/>
      <c r="R24" s="177"/>
      <c r="S24" s="177"/>
      <c r="U24" s="177"/>
      <c r="V24" s="177"/>
      <c r="W24" s="177"/>
      <c r="Y24" s="177"/>
      <c r="Z24" s="177"/>
      <c r="AA24" s="177"/>
    </row>
    <row r="25" spans="1:27" ht="20.149999999999999" customHeight="1" x14ac:dyDescent="0.35">
      <c r="A25" s="72" t="s">
        <v>537</v>
      </c>
      <c r="B25" s="185" t="str">
        <f>IFERROR(VLOOKUP("A"&amp;$F$1*1&amp;"B1",'Level 4 Categories'!$A:$H,6,FALSE),"")</f>
        <v>Medical Supplies &amp; Consumables</v>
      </c>
      <c r="C25" s="186"/>
      <c r="D25" s="44"/>
      <c r="E25" s="206"/>
      <c r="F25" s="206"/>
      <c r="G25" s="206"/>
      <c r="H25" s="57"/>
      <c r="I25" s="35" t="s">
        <v>567</v>
      </c>
      <c r="J25" s="41" t="str">
        <f>IFERROR(VLOOKUP(I25,'ISO3166-1'!A:C,3,FALSE),"")</f>
        <v>United Kingdom of Great Britain and Northern Ireland (the)</v>
      </c>
      <c r="K25" s="78"/>
      <c r="L25" s="35"/>
      <c r="M25" s="79"/>
      <c r="N25" s="39">
        <v>98475504.129000008</v>
      </c>
      <c r="O25" s="232"/>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t="s">
        <v>1116</v>
      </c>
      <c r="J26" s="41" t="str">
        <f>IFERROR(VLOOKUP(I26,'ISO3166-1'!A:C,3,FALSE),"")</f>
        <v>Ireland</v>
      </c>
      <c r="K26" s="78"/>
      <c r="L26" s="35"/>
      <c r="M26" s="79"/>
      <c r="N26" s="39">
        <v>96824334.489000008</v>
      </c>
      <c r="O26" s="232"/>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t="s">
        <v>637</v>
      </c>
      <c r="J27" s="41" t="str">
        <f>IFERROR(VLOOKUP(I27,'ISO3166-1'!A:C,3,FALSE),"")</f>
        <v>Switzerland</v>
      </c>
      <c r="K27" s="78"/>
      <c r="L27" s="35"/>
      <c r="M27" s="79"/>
      <c r="N27" s="39">
        <v>79754142.991999999</v>
      </c>
      <c r="O27" s="232"/>
      <c r="Q27" s="176" t="s">
        <v>1120</v>
      </c>
      <c r="R27" s="188" t="s">
        <v>612</v>
      </c>
      <c r="S27" s="176" t="s">
        <v>1121</v>
      </c>
      <c r="U27" s="176" t="s">
        <v>1122</v>
      </c>
      <c r="V27" s="188" t="s">
        <v>1123</v>
      </c>
      <c r="W27" s="176" t="s">
        <v>1124</v>
      </c>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t="s">
        <v>1143</v>
      </c>
      <c r="J28" s="41" t="str">
        <f>IFERROR(VLOOKUP(I28,'ISO3166-1'!A:C,3,FALSE),"")</f>
        <v/>
      </c>
      <c r="K28" s="78"/>
      <c r="L28" s="35"/>
      <c r="M28" s="79"/>
      <c r="N28" s="39">
        <v>79181939.976999998</v>
      </c>
      <c r="O28" s="232"/>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t="s">
        <v>719</v>
      </c>
      <c r="J29" s="41" t="str">
        <f>IFERROR(VLOOKUP(I29,'ISO3166-1'!A:C,3,FALSE),"")</f>
        <v>Singapore</v>
      </c>
      <c r="K29" s="78"/>
      <c r="L29" s="35"/>
      <c r="M29" s="79"/>
      <c r="N29" s="39">
        <v>77818109.898000002</v>
      </c>
      <c r="O29" s="232"/>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t="s">
        <v>721</v>
      </c>
      <c r="J30" s="41" t="str">
        <f>IFERROR(VLOOKUP(I30,'ISO3166-1'!A:C,3,FALSE),"")</f>
        <v>France</v>
      </c>
      <c r="K30" s="78"/>
      <c r="L30" s="35"/>
      <c r="M30" s="79"/>
      <c r="N30" s="39">
        <v>51605919.048</v>
      </c>
      <c r="O30" s="232"/>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t="s">
        <v>627</v>
      </c>
      <c r="J31" s="41" t="str">
        <f>IFERROR(VLOOKUP(I31,'ISO3166-1'!A:C,3,FALSE),"")</f>
        <v>Thailand</v>
      </c>
      <c r="K31" s="78"/>
      <c r="L31" s="35"/>
      <c r="M31" s="79"/>
      <c r="N31" s="42">
        <v>48320871.647</v>
      </c>
      <c r="O31" s="232"/>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t="s">
        <v>622</v>
      </c>
      <c r="J32" s="41" t="str">
        <f>IFERROR(VLOOKUP(I32,'ISO3166-1'!A:C,3,FALSE),"")</f>
        <v>New Zealand</v>
      </c>
      <c r="K32" s="78"/>
      <c r="L32" s="35"/>
      <c r="M32" s="79"/>
      <c r="N32" s="42">
        <v>42009470.260000005</v>
      </c>
      <c r="O32" s="232"/>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t="s">
        <v>629</v>
      </c>
      <c r="J33" s="41" t="str">
        <f>IFERROR(VLOOKUP(I33,'ISO3166-1'!A:C,3,FALSE),"")</f>
        <v>Finland</v>
      </c>
      <c r="K33" s="34"/>
      <c r="L33" s="35"/>
      <c r="M33" s="35"/>
      <c r="N33" s="42">
        <v>37755446.583999999</v>
      </c>
      <c r="O33" s="232"/>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t="s">
        <v>628</v>
      </c>
      <c r="J34" s="41" t="str">
        <f>IFERROR(VLOOKUP(I34,'ISO3166-1'!A:C,3,FALSE),"")</f>
        <v>Italy</v>
      </c>
      <c r="K34" s="34"/>
      <c r="L34" s="35"/>
      <c r="M34" s="35"/>
      <c r="N34" s="42">
        <v>37717927.136</v>
      </c>
      <c r="O34" s="232"/>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t="s">
        <v>1134</v>
      </c>
      <c r="J35" s="41" t="str">
        <f>IFERROR(VLOOKUP(I35,'ISO3166-1'!A:C,3,FALSE),"")</f>
        <v>Israel</v>
      </c>
      <c r="K35" s="34"/>
      <c r="L35" s="35"/>
      <c r="M35" s="35"/>
      <c r="N35" s="42">
        <v>36309617.921000004</v>
      </c>
      <c r="O35" s="232"/>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t="s">
        <v>635</v>
      </c>
      <c r="J36" s="41" t="str">
        <f>IFERROR(VLOOKUP(I36,'ISO3166-1'!A:C,3,FALSE),"")</f>
        <v>Poland</v>
      </c>
      <c r="K36" s="34"/>
      <c r="L36" s="35"/>
      <c r="M36" s="35"/>
      <c r="N36" s="42">
        <v>33730597.279999994</v>
      </c>
      <c r="O36" s="233"/>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Y3jiTalCy6hGkc+2zaCcj1yjMoxVjxinGf2QiVd601jCwgHhoERwSdosb7zr0mJfBYGn78n/VgrssmqcgYWfUw==" saltValue="ak0P6JdZ4R/YJd7o3WWCMQ==" spinCount="100000" sheet="1" objects="1" scenarios="1" formatRows="0"/>
  <mergeCells count="137">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AA27:AA31"/>
    <mergeCell ref="B28:C28"/>
    <mergeCell ref="B29:C29"/>
    <mergeCell ref="B30:C30"/>
    <mergeCell ref="B31:C31"/>
    <mergeCell ref="V27:V31"/>
    <mergeCell ref="B23:C23"/>
    <mergeCell ref="B24:C24"/>
    <mergeCell ref="B25:C25"/>
    <mergeCell ref="Y27:Y31"/>
    <mergeCell ref="Z27:Z31"/>
    <mergeCell ref="V32:V36"/>
    <mergeCell ref="W32:W36"/>
    <mergeCell ref="Y32:Y36"/>
    <mergeCell ref="Z32:Z36"/>
    <mergeCell ref="Z22:Z26"/>
    <mergeCell ref="AA32:AA36"/>
    <mergeCell ref="AA22:AA26"/>
    <mergeCell ref="B33:C33"/>
    <mergeCell ref="B34:C34"/>
    <mergeCell ref="B35:C35"/>
    <mergeCell ref="B36:C36"/>
    <mergeCell ref="S32:S36"/>
    <mergeCell ref="U32:U36"/>
    <mergeCell ref="O18:O36"/>
    <mergeCell ref="S27:S31"/>
    <mergeCell ref="U27:U31"/>
    <mergeCell ref="W27:W31"/>
    <mergeCell ref="B26:C26"/>
    <mergeCell ref="B27:C27"/>
    <mergeCell ref="Q27:Q31"/>
    <mergeCell ref="R27:R31"/>
    <mergeCell ref="R22:R26"/>
    <mergeCell ref="B32:C32"/>
    <mergeCell ref="Q32:Q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 ref="A26:A51"/>
    <mergeCell ref="R32:R36"/>
    <mergeCell ref="S22:S26"/>
    <mergeCell ref="U22:U26"/>
    <mergeCell ref="V22:V26"/>
    <mergeCell ref="W22:W26"/>
    <mergeCell ref="Y22:Y26"/>
  </mergeCells>
  <conditionalFormatting sqref="A12:C12">
    <cfRule type="containsText" dxfId="70" priority="8" operator="containsText" text="⊟">
      <formula>NOT(ISERROR(SEARCH("⊟",A12)))</formula>
    </cfRule>
    <cfRule type="containsText" dxfId="69" priority="9" operator="containsText" text="⊞">
      <formula>NOT(ISERROR(SEARCH("⊞",A12)))</formula>
    </cfRule>
  </conditionalFormatting>
  <conditionalFormatting sqref="F2 G3">
    <cfRule type="cellIs" dxfId="68" priority="3" operator="equal">
      <formula>"Minor"</formula>
    </cfRule>
    <cfRule type="cellIs" dxfId="67" priority="4" operator="equal">
      <formula>"Low"</formula>
    </cfRule>
    <cfRule type="cellIs" dxfId="66" priority="5" operator="equal">
      <formula>"Moderate"</formula>
    </cfRule>
    <cfRule type="cellIs" dxfId="65" priority="6" operator="greaterThanOrEqual">
      <formula>"High"</formula>
    </cfRule>
  </conditionalFormatting>
  <conditionalFormatting sqref="F15">
    <cfRule type="expression" dxfId="64" priority="1">
      <formula>#REF!&lt;&gt;""</formula>
    </cfRule>
  </conditionalFormatting>
  <conditionalFormatting sqref="F16:F18">
    <cfRule type="expression" dxfId="63" priority="7">
      <formula>#REF!&lt;&gt;""</formula>
    </cfRule>
  </conditionalFormatting>
  <conditionalFormatting sqref="L17:M52">
    <cfRule type="cellIs" dxfId="62"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051CB9F8-8552-411F-9CD5-B4AC8AF6636E}">
      <formula1>OR(D16=0,D16=1)</formula1>
    </dataValidation>
    <dataValidation type="custom" allowBlank="1" showInputMessage="1" showErrorMessage="1" errorTitle="Enter 0 or 3" error="Enter 0 or 3" promptTitle="Enter 0 or 3" prompt="0 = no risk identified_x000a_3 = risk identified on the HRPL list" sqref="D19" xr:uid="{0DFD2EE1-1F50-459E-92C7-751D6CAF7CF8}">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CD72F15A-45CE-4BCD-AAB5-3B600C11FF95}">
      <formula1>OR(F15=0,F15=3)</formula1>
    </dataValidation>
  </dataValidations>
  <hyperlinks>
    <hyperlink ref="K15" r:id="rId1" display="HRPL: Data as of Sepetmeber 28, 2022 (Link)" xr:uid="{E00CA3E5-37C6-4F2A-89B3-A3FE387EBECE}"/>
    <hyperlink ref="K15:M15" r:id="rId2" display="US Dept of Labour TVPRA List 2022 (Link)" xr:uid="{EEDDD748-C28B-44CA-BF3B-CAB94298FEE4}"/>
    <hyperlink ref="O15" r:id="rId3" xr:uid="{B70972C8-904C-4263-B702-0C1696507D1C}"/>
    <hyperlink ref="N15" r:id="rId4" xr:uid="{D108FB20-10B9-4D19-9CE8-1DA1A3CB76A3}"/>
    <hyperlink ref="V27" r:id="rId5" xr:uid="{5B8720C0-A2A5-433F-B49D-6B7FB8319DB9}"/>
    <hyperlink ref="Z22" r:id="rId6" xr:uid="{764510DD-4FBC-43A7-BED1-35C9F3D0D850}"/>
    <hyperlink ref="E17" location="'Supply Chain Model'!A1" display="Supply Chain Model" xr:uid="{9B4CDD4C-DBFD-46B3-8DC5-79F5CF7ED158}"/>
    <hyperlink ref="E15" location="'Authoritative Determinations'!A1" display="Product (Authoritative Determinations)" xr:uid="{B6045233-9019-4933-81AD-DE30E104529D}"/>
    <hyperlink ref="E16" location="'Vulnerable populations'!A1" display="Vulnerable population" xr:uid="{831D8FAE-B1DC-427D-888E-11EABF7A0C0F}"/>
    <hyperlink ref="E18" location="'Regulatory context'!A1" display="Regulatory context" xr:uid="{D96C166C-A5B2-4C2E-ABA3-ED8812FA2FE9}"/>
    <hyperlink ref="R17" r:id="rId7" xr:uid="{EBBA093E-B044-48E6-AD43-DD881A6DD950}"/>
    <hyperlink ref="R22" r:id="rId8" xr:uid="{66BF39EC-F546-4D7B-A8C1-100025A61299}"/>
    <hyperlink ref="R27" r:id="rId9" xr:uid="{9797E911-9DA2-4E67-B498-CB91E23D00C1}"/>
    <hyperlink ref="V17" r:id="rId10" xr:uid="{C4E4F677-DFC4-4908-A16D-C58175D5A6B3}"/>
    <hyperlink ref="V22" r:id="rId11" xr:uid="{E5FF8497-4749-4236-B256-AE81244FC477}"/>
    <hyperlink ref="Z17" r:id="rId12" xr:uid="{8F57D1AE-7775-4051-B5D8-5588E777F9A9}"/>
  </hyperlinks>
  <pageMargins left="0.23622047244094491" right="0.23622047244094491" top="1.1811023622047245" bottom="0.19685039370078741" header="0.31496062992125984" footer="0.31496062992125984"/>
  <pageSetup paperSize="9" scale="42" fitToHeight="3" orientation="landscape" r:id="rId13"/>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F8D69-1A75-4CFE-A50C-041817B7FE54}">
  <sheetPr codeName="Sheet129">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1144</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Moderate</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Medical</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Medical Facilities and Care</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Aged care</v>
      </c>
      <c r="C17" s="192"/>
      <c r="E17" s="36" t="s">
        <v>22</v>
      </c>
      <c r="F17" s="37">
        <v>1</v>
      </c>
      <c r="G17" s="9" t="str">
        <f>HYPERLINK("#U14", "Sources &gt;&gt;")</f>
        <v>Sources &gt;&gt;</v>
      </c>
      <c r="I17" s="35" t="s">
        <v>538</v>
      </c>
      <c r="J17" s="41" t="str">
        <f>IFERROR(VLOOKUP(I17,'ISO3166-1'!A:C,3,FALSE),"")</f>
        <v>Australia</v>
      </c>
      <c r="K17" s="34"/>
      <c r="L17" s="35"/>
      <c r="M17" s="35"/>
      <c r="N17" s="39"/>
      <c r="O17" s="96"/>
      <c r="Q17" s="176" t="s">
        <v>1145</v>
      </c>
      <c r="R17" s="188" t="s">
        <v>1146</v>
      </c>
      <c r="S17" s="176" t="s">
        <v>1147</v>
      </c>
      <c r="U17" s="176" t="s">
        <v>1148</v>
      </c>
      <c r="V17" s="188" t="s">
        <v>921</v>
      </c>
      <c r="W17" s="176" t="s">
        <v>1149</v>
      </c>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93"/>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93"/>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93"/>
      <c r="W20" s="177"/>
      <c r="Y20" s="177"/>
      <c r="Z20" s="177"/>
      <c r="AA20" s="177"/>
    </row>
    <row r="21" spans="1:27" ht="20.149999999999999" customHeight="1" x14ac:dyDescent="0.35">
      <c r="A21" s="93"/>
      <c r="B21" s="9" t="str">
        <f t="shared" si="0"/>
        <v/>
      </c>
      <c r="C21" s="94"/>
      <c r="D21" s="49"/>
      <c r="E21" s="206" t="s">
        <v>1150</v>
      </c>
      <c r="F21" s="206"/>
      <c r="G21" s="206"/>
      <c r="H21" s="49"/>
      <c r="I21" s="35"/>
      <c r="J21" s="41" t="str">
        <f>IFERROR(VLOOKUP(I21,'ISO3166-1'!A:C,3,FALSE),"")</f>
        <v/>
      </c>
      <c r="K21" s="78"/>
      <c r="L21" s="35"/>
      <c r="M21" s="79"/>
      <c r="N21" s="39"/>
      <c r="O21" s="96"/>
      <c r="Q21" s="178"/>
      <c r="R21" s="194"/>
      <c r="S21" s="178"/>
      <c r="U21" s="178"/>
      <c r="V21" s="194"/>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1151</v>
      </c>
      <c r="R22" s="188" t="s">
        <v>1152</v>
      </c>
      <c r="S22" s="176" t="s">
        <v>1153</v>
      </c>
      <c r="U22" s="176" t="s">
        <v>1154</v>
      </c>
      <c r="V22" s="188" t="s">
        <v>1155</v>
      </c>
      <c r="W22" s="176" t="s">
        <v>1156</v>
      </c>
      <c r="Y22" s="176"/>
      <c r="Z22" s="176"/>
      <c r="AA22" s="176"/>
    </row>
    <row r="23" spans="1:27" ht="20.149999999999999" customHeight="1" x14ac:dyDescent="0.35">
      <c r="A23" s="70" t="s">
        <v>522</v>
      </c>
      <c r="B23" s="181" t="str">
        <f>IFERROR(VLOOKUP("A"&amp;$F$1*1&amp;"B1",'Level 4 Categories'!$A:$H,4,FALSE),"")</f>
        <v>Medical</v>
      </c>
      <c r="C23" s="182"/>
      <c r="E23" s="206"/>
      <c r="F23" s="206"/>
      <c r="G23" s="206"/>
      <c r="I23" s="35"/>
      <c r="J23" s="41" t="str">
        <f>IFERROR(VLOOKUP(I23,'ISO3166-1'!A:C,3,FALSE),"")</f>
        <v/>
      </c>
      <c r="K23" s="78"/>
      <c r="L23" s="35"/>
      <c r="M23" s="79"/>
      <c r="N23" s="39"/>
      <c r="O23" s="96"/>
      <c r="Q23" s="177"/>
      <c r="R23" s="177"/>
      <c r="S23" s="177"/>
      <c r="U23" s="177"/>
      <c r="V23" s="193"/>
      <c r="W23" s="177"/>
      <c r="Y23" s="177"/>
      <c r="Z23" s="177"/>
      <c r="AA23" s="177"/>
    </row>
    <row r="24" spans="1:27" ht="20.149999999999999" customHeight="1" x14ac:dyDescent="0.35">
      <c r="A24" s="71" t="s">
        <v>526</v>
      </c>
      <c r="B24" s="183" t="str">
        <f>IFERROR(VLOOKUP("A"&amp;$F$1*1&amp;"B1",'Level 4 Categories'!$A:$H,5,FALSE),"")</f>
        <v>Medical Facilities and Care</v>
      </c>
      <c r="C24" s="184"/>
      <c r="D24" s="48"/>
      <c r="E24" s="206"/>
      <c r="F24" s="206"/>
      <c r="G24" s="206"/>
      <c r="H24" s="48"/>
      <c r="I24" s="35"/>
      <c r="J24" s="41" t="str">
        <f>IFERROR(VLOOKUP(I24,'ISO3166-1'!A:C,3,FALSE),"")</f>
        <v/>
      </c>
      <c r="K24" s="78"/>
      <c r="L24" s="35"/>
      <c r="M24" s="79"/>
      <c r="N24" s="39"/>
      <c r="O24" s="96"/>
      <c r="Q24" s="177"/>
      <c r="R24" s="177"/>
      <c r="S24" s="177"/>
      <c r="U24" s="177"/>
      <c r="V24" s="193"/>
      <c r="W24" s="177"/>
      <c r="Y24" s="177"/>
      <c r="Z24" s="177"/>
      <c r="AA24" s="177"/>
    </row>
    <row r="25" spans="1:27" ht="20.149999999999999" customHeight="1" x14ac:dyDescent="0.35">
      <c r="A25" s="72" t="s">
        <v>537</v>
      </c>
      <c r="B25" s="185" t="str">
        <f>IFERROR(VLOOKUP("A"&amp;$F$1*1&amp;"B1",'Level 4 Categories'!$A:$H,6,FALSE),"")</f>
        <v>Aged care</v>
      </c>
      <c r="C25" s="186"/>
      <c r="D25" s="44"/>
      <c r="E25" s="206"/>
      <c r="F25" s="206"/>
      <c r="G25" s="206"/>
      <c r="H25" s="57"/>
      <c r="I25" s="35"/>
      <c r="J25" s="41" t="str">
        <f>IFERROR(VLOOKUP(I25,'ISO3166-1'!A:C,3,FALSE),"")</f>
        <v/>
      </c>
      <c r="K25" s="78"/>
      <c r="L25" s="35"/>
      <c r="M25" s="79"/>
      <c r="N25" s="39"/>
      <c r="O25" s="96"/>
      <c r="Q25" s="177"/>
      <c r="R25" s="177"/>
      <c r="S25" s="177"/>
      <c r="U25" s="177"/>
      <c r="V25" s="193"/>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c r="J26" s="41" t="str">
        <f>IFERROR(VLOOKUP(I26,'ISO3166-1'!A:C,3,FALSE),"")</f>
        <v/>
      </c>
      <c r="K26" s="78"/>
      <c r="L26" s="35"/>
      <c r="M26" s="79"/>
      <c r="N26" s="39"/>
      <c r="O26" s="96"/>
      <c r="Q26" s="178"/>
      <c r="R26" s="178"/>
      <c r="S26" s="178"/>
      <c r="U26" s="178"/>
      <c r="V26" s="194"/>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t="s">
        <v>1157</v>
      </c>
      <c r="R27" s="188" t="s">
        <v>921</v>
      </c>
      <c r="S27" s="176" t="s">
        <v>1158</v>
      </c>
      <c r="U27" s="176" t="s">
        <v>667</v>
      </c>
      <c r="V27" s="188" t="s">
        <v>668</v>
      </c>
      <c r="W27" s="176" t="s">
        <v>898</v>
      </c>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93"/>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93"/>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93"/>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94"/>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88"/>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88"/>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s3aFbfkmLzKaQe3kC1IKECfoW+eLn4H/XwWOHdvZhp+qmdKEiyDITzHFPGU7F0nlCHrzcufGTMvui37M90sBqg==" saltValue="vnoZiIdLFgenddS5ZaDpk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61" priority="8" operator="containsText" text="⊟">
      <formula>NOT(ISERROR(SEARCH("⊟",A12)))</formula>
    </cfRule>
    <cfRule type="containsText" dxfId="60" priority="9" operator="containsText" text="⊞">
      <formula>NOT(ISERROR(SEARCH("⊞",A12)))</formula>
    </cfRule>
  </conditionalFormatting>
  <conditionalFormatting sqref="F2 G3">
    <cfRule type="cellIs" dxfId="59" priority="3" operator="equal">
      <formula>"Minor"</formula>
    </cfRule>
    <cfRule type="cellIs" dxfId="58" priority="4" operator="equal">
      <formula>"Low"</formula>
    </cfRule>
    <cfRule type="cellIs" dxfId="57" priority="5" operator="equal">
      <formula>"Moderate"</formula>
    </cfRule>
    <cfRule type="cellIs" dxfId="56" priority="6" operator="greaterThanOrEqual">
      <formula>"High"</formula>
    </cfRule>
  </conditionalFormatting>
  <conditionalFormatting sqref="F15">
    <cfRule type="expression" dxfId="55" priority="1">
      <formula>#REF!&lt;&gt;""</formula>
    </cfRule>
  </conditionalFormatting>
  <conditionalFormatting sqref="F16:F18">
    <cfRule type="expression" dxfId="54" priority="7">
      <formula>#REF!&lt;&gt;""</formula>
    </cfRule>
  </conditionalFormatting>
  <conditionalFormatting sqref="L17:M52">
    <cfRule type="cellIs" dxfId="53"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35677C66-CD42-4AEE-A3A7-6FB29C589E6A}">
      <formula1>OR(D16=0,D16=1)</formula1>
    </dataValidation>
    <dataValidation type="custom" allowBlank="1" showInputMessage="1" showErrorMessage="1" errorTitle="Enter 0 or 3" error="Enter 0 or 3" promptTitle="Enter 0 or 3" prompt="0 = no risk identified_x000a_3 = risk identified on the HRPL list" sqref="D19" xr:uid="{37CB1E54-72FB-44DB-A747-A00D2BC13511}">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EB373EF5-C611-4AF5-89B0-3837113E13C4}">
      <formula1>OR(F15=0,F15=3)</formula1>
    </dataValidation>
  </dataValidations>
  <hyperlinks>
    <hyperlink ref="K15" r:id="rId1" display="HRPL: Data as of Sepetmeber 28, 2022 (Link)" xr:uid="{3D49FE64-336F-4914-9490-306ADAF5A3DC}"/>
    <hyperlink ref="K15:M15" r:id="rId2" display="US Dept of Labour TVPRA List 2022 (Link)" xr:uid="{13C13DD9-2603-41EE-9ECD-59D7DAE2E0A3}"/>
    <hyperlink ref="O15" r:id="rId3" xr:uid="{326E9A02-3208-4DD5-B2A5-964C24E41437}"/>
    <hyperlink ref="N15" r:id="rId4" xr:uid="{B6D8937D-124C-456F-BCE0-4C4EA4485115}"/>
    <hyperlink ref="V17" r:id="rId5" xr:uid="{12AED741-BD47-4F48-95F4-BEF1DF7A13EB}"/>
    <hyperlink ref="V22" r:id="rId6" xr:uid="{949936A7-354C-4A16-94F0-57A99F78D989}"/>
    <hyperlink ref="E17" location="'Supply Chain Model'!A1" display="Supply Chain Model" xr:uid="{A15638A5-D99A-4D94-AE66-3F0BA19A0959}"/>
    <hyperlink ref="E15" location="'Authoritative Determinations'!A1" display="Product (Authoritative Determinations)" xr:uid="{9FA97630-D02C-4240-9364-C2FF64542781}"/>
    <hyperlink ref="E16" location="'Vulnerable populations'!A1" display="Vulnerable population" xr:uid="{6564918E-40C5-456F-853E-31857539ADFC}"/>
    <hyperlink ref="E18" location="'Regulatory context'!A1" display="Regulatory context" xr:uid="{621C5061-0593-4B50-823E-0A16B1633C4C}"/>
    <hyperlink ref="R17" r:id="rId7" xr:uid="{EB5E5A81-A735-48B1-8858-2E3575DD2E93}"/>
    <hyperlink ref="R22" r:id="rId8" xr:uid="{ED201941-82B8-458B-BFAD-DDDE5C2E936E}"/>
    <hyperlink ref="R27" r:id="rId9" xr:uid="{B1486D0E-3F7E-44E1-A628-1E4601A601B3}"/>
    <hyperlink ref="V27" r:id="rId10" xr:uid="{86F711BF-7F7F-44EE-9BC6-2028ED672F5D}"/>
  </hyperlinks>
  <pageMargins left="0.23622047244094491" right="0.23622047244094491" top="1.1811023622047245" bottom="0.19685039370078741" header="0.31496062992125984" footer="0.31496062992125984"/>
  <pageSetup paperSize="9" scale="42" fitToHeight="3" orientation="landscape" r:id="rId11"/>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8E01C-0E87-430C-9A10-70EC6DC2BD79}">
  <sheetPr codeName="Sheet130">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1159</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Moderate</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Medical</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Medical Facilities and Care</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Hospices</v>
      </c>
      <c r="C17" s="192"/>
      <c r="E17" s="36" t="s">
        <v>22</v>
      </c>
      <c r="F17" s="37">
        <v>1</v>
      </c>
      <c r="G17" s="9" t="str">
        <f>HYPERLINK("#U14", "Sources &gt;&gt;")</f>
        <v>Sources &gt;&gt;</v>
      </c>
      <c r="I17" s="35" t="s">
        <v>538</v>
      </c>
      <c r="J17" s="41" t="str">
        <f>IFERROR(VLOOKUP(I17,'ISO3166-1'!A:C,3,FALSE),"")</f>
        <v>Australia</v>
      </c>
      <c r="K17" s="34"/>
      <c r="L17" s="35"/>
      <c r="M17" s="35"/>
      <c r="N17" s="39"/>
      <c r="O17" s="96"/>
      <c r="Q17" s="176" t="s">
        <v>1157</v>
      </c>
      <c r="R17" s="188" t="s">
        <v>921</v>
      </c>
      <c r="S17" s="176" t="s">
        <v>1158</v>
      </c>
      <c r="U17" s="176" t="s">
        <v>1148</v>
      </c>
      <c r="V17" s="188" t="s">
        <v>921</v>
      </c>
      <c r="W17" s="176" t="s">
        <v>1149</v>
      </c>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93"/>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93"/>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93"/>
      <c r="W20" s="177"/>
      <c r="Y20" s="177"/>
      <c r="Z20" s="177"/>
      <c r="AA20" s="177"/>
    </row>
    <row r="21" spans="1:27" ht="20.149999999999999" customHeight="1" x14ac:dyDescent="0.35">
      <c r="A21" s="93"/>
      <c r="B21" s="9" t="str">
        <f t="shared" si="0"/>
        <v/>
      </c>
      <c r="C21" s="94"/>
      <c r="D21" s="49"/>
      <c r="E21" s="206" t="s">
        <v>1150</v>
      </c>
      <c r="F21" s="206"/>
      <c r="G21" s="206"/>
      <c r="H21" s="49"/>
      <c r="I21" s="35"/>
      <c r="J21" s="41" t="str">
        <f>IFERROR(VLOOKUP(I21,'ISO3166-1'!A:C,3,FALSE),"")</f>
        <v/>
      </c>
      <c r="K21" s="78"/>
      <c r="L21" s="35"/>
      <c r="M21" s="79"/>
      <c r="N21" s="39"/>
      <c r="O21" s="96"/>
      <c r="Q21" s="178"/>
      <c r="R21" s="194"/>
      <c r="S21" s="178"/>
      <c r="U21" s="178"/>
      <c r="V21" s="194"/>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1145</v>
      </c>
      <c r="R22" s="188" t="s">
        <v>1146</v>
      </c>
      <c r="S22" s="176" t="s">
        <v>1147</v>
      </c>
      <c r="U22" s="176" t="s">
        <v>1154</v>
      </c>
      <c r="V22" s="188" t="s">
        <v>1155</v>
      </c>
      <c r="W22" s="176" t="s">
        <v>1156</v>
      </c>
      <c r="Y22" s="176"/>
      <c r="Z22" s="176"/>
      <c r="AA22" s="176"/>
    </row>
    <row r="23" spans="1:27" ht="20.149999999999999" customHeight="1" x14ac:dyDescent="0.35">
      <c r="A23" s="70" t="s">
        <v>522</v>
      </c>
      <c r="B23" s="181" t="str">
        <f>IFERROR(VLOOKUP("A"&amp;$F$1*1&amp;"B1",'Level 4 Categories'!$A:$H,4,FALSE),"")</f>
        <v>Medical</v>
      </c>
      <c r="C23" s="182"/>
      <c r="E23" s="206"/>
      <c r="F23" s="206"/>
      <c r="G23" s="206"/>
      <c r="I23" s="35"/>
      <c r="J23" s="41" t="str">
        <f>IFERROR(VLOOKUP(I23,'ISO3166-1'!A:C,3,FALSE),"")</f>
        <v/>
      </c>
      <c r="K23" s="78"/>
      <c r="L23" s="35"/>
      <c r="M23" s="79"/>
      <c r="N23" s="39"/>
      <c r="O23" s="96"/>
      <c r="Q23" s="177"/>
      <c r="R23" s="177"/>
      <c r="S23" s="177"/>
      <c r="U23" s="177"/>
      <c r="V23" s="193"/>
      <c r="W23" s="177"/>
      <c r="Y23" s="177"/>
      <c r="Z23" s="177"/>
      <c r="AA23" s="177"/>
    </row>
    <row r="24" spans="1:27" ht="20.149999999999999" customHeight="1" x14ac:dyDescent="0.35">
      <c r="A24" s="71" t="s">
        <v>526</v>
      </c>
      <c r="B24" s="183" t="str">
        <f>IFERROR(VLOOKUP("A"&amp;$F$1*1&amp;"B1",'Level 4 Categories'!$A:$H,5,FALSE),"")</f>
        <v>Medical Facilities and Care</v>
      </c>
      <c r="C24" s="184"/>
      <c r="D24" s="48"/>
      <c r="E24" s="206"/>
      <c r="F24" s="206"/>
      <c r="G24" s="206"/>
      <c r="H24" s="48"/>
      <c r="I24" s="35"/>
      <c r="J24" s="41" t="str">
        <f>IFERROR(VLOOKUP(I24,'ISO3166-1'!A:C,3,FALSE),"")</f>
        <v/>
      </c>
      <c r="K24" s="78"/>
      <c r="L24" s="35"/>
      <c r="M24" s="79"/>
      <c r="N24" s="39"/>
      <c r="O24" s="96"/>
      <c r="Q24" s="177"/>
      <c r="R24" s="177"/>
      <c r="S24" s="177"/>
      <c r="U24" s="177"/>
      <c r="V24" s="193"/>
      <c r="W24" s="177"/>
      <c r="Y24" s="177"/>
      <c r="Z24" s="177"/>
      <c r="AA24" s="177"/>
    </row>
    <row r="25" spans="1:27" ht="20.149999999999999" customHeight="1" x14ac:dyDescent="0.35">
      <c r="A25" s="72" t="s">
        <v>537</v>
      </c>
      <c r="B25" s="185" t="str">
        <f>IFERROR(VLOOKUP("A"&amp;$F$1*1&amp;"B1",'Level 4 Categories'!$A:$H,6,FALSE),"")</f>
        <v>Hospices</v>
      </c>
      <c r="C25" s="186"/>
      <c r="D25" s="44"/>
      <c r="E25" s="206"/>
      <c r="F25" s="206"/>
      <c r="G25" s="206"/>
      <c r="H25" s="57"/>
      <c r="I25" s="35"/>
      <c r="J25" s="41" t="str">
        <f>IFERROR(VLOOKUP(I25,'ISO3166-1'!A:C,3,FALSE),"")</f>
        <v/>
      </c>
      <c r="K25" s="78"/>
      <c r="L25" s="35"/>
      <c r="M25" s="79"/>
      <c r="N25" s="39"/>
      <c r="O25" s="96"/>
      <c r="Q25" s="177"/>
      <c r="R25" s="177"/>
      <c r="S25" s="177"/>
      <c r="U25" s="177"/>
      <c r="V25" s="193"/>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c r="J26" s="41" t="str">
        <f>IFERROR(VLOOKUP(I26,'ISO3166-1'!A:C,3,FALSE),"")</f>
        <v/>
      </c>
      <c r="K26" s="78"/>
      <c r="L26" s="35"/>
      <c r="M26" s="79"/>
      <c r="N26" s="39"/>
      <c r="O26" s="96"/>
      <c r="Q26" s="178"/>
      <c r="R26" s="178"/>
      <c r="S26" s="178"/>
      <c r="U26" s="178"/>
      <c r="V26" s="194"/>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t="s">
        <v>1151</v>
      </c>
      <c r="R27" s="188" t="s">
        <v>1152</v>
      </c>
      <c r="S27" s="176" t="s">
        <v>1153</v>
      </c>
      <c r="U27" s="176" t="s">
        <v>667</v>
      </c>
      <c r="V27" s="188" t="s">
        <v>668</v>
      </c>
      <c r="W27" s="176" t="s">
        <v>898</v>
      </c>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hfkxn5tW5nkhxc9sjbdU6uxvsF58+IaonPzGLKn2FxPbyfIj44rJgS8vHOtkPYQN9JlWkplp4tOWgEJWPRJkw==" saltValue="A8NoGJ+J+gR6aghk9neVuQ=="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52" priority="8" operator="containsText" text="⊟">
      <formula>NOT(ISERROR(SEARCH("⊟",A12)))</formula>
    </cfRule>
    <cfRule type="containsText" dxfId="51" priority="9" operator="containsText" text="⊞">
      <formula>NOT(ISERROR(SEARCH("⊞",A12)))</formula>
    </cfRule>
  </conditionalFormatting>
  <conditionalFormatting sqref="F2 G3">
    <cfRule type="cellIs" dxfId="50" priority="3" operator="equal">
      <formula>"Minor"</formula>
    </cfRule>
    <cfRule type="cellIs" dxfId="49" priority="4" operator="equal">
      <formula>"Low"</formula>
    </cfRule>
    <cfRule type="cellIs" dxfId="48" priority="5" operator="equal">
      <formula>"Moderate"</formula>
    </cfRule>
    <cfRule type="cellIs" dxfId="47" priority="6" operator="greaterThanOrEqual">
      <formula>"High"</formula>
    </cfRule>
  </conditionalFormatting>
  <conditionalFormatting sqref="F15">
    <cfRule type="expression" dxfId="46" priority="1">
      <formula>#REF!&lt;&gt;""</formula>
    </cfRule>
  </conditionalFormatting>
  <conditionalFormatting sqref="F16:F18">
    <cfRule type="expression" dxfId="45" priority="7">
      <formula>#REF!&lt;&gt;""</formula>
    </cfRule>
  </conditionalFormatting>
  <conditionalFormatting sqref="L17:M52">
    <cfRule type="cellIs" dxfId="44"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B77EC138-774F-4C47-B26C-5B70E238B67B}">
      <formula1>OR(D16=0,D16=1)</formula1>
    </dataValidation>
    <dataValidation type="custom" allowBlank="1" showInputMessage="1" showErrorMessage="1" errorTitle="Enter 0 or 3" error="Enter 0 or 3" promptTitle="Enter 0 or 3" prompt="0 = no risk identified_x000a_3 = risk identified on the HRPL list" sqref="D19" xr:uid="{EB0E9998-8A61-46A0-89C7-20364EBB3E66}">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ED51570D-5945-4689-B539-2EACB419C254}">
      <formula1>OR(F15=0,F15=3)</formula1>
    </dataValidation>
  </dataValidations>
  <hyperlinks>
    <hyperlink ref="K15" r:id="rId1" display="HRPL: Data as of Sepetmeber 28, 2022 (Link)" xr:uid="{77FD1780-747C-4A73-90DA-642F1A25329C}"/>
    <hyperlink ref="K15:M15" r:id="rId2" display="US Dept of Labour TVPRA List 2022 (Link)" xr:uid="{D26CC7BA-5680-40B6-94A7-DB6474B4E68E}"/>
    <hyperlink ref="O15" r:id="rId3" xr:uid="{5AECA289-2AE3-43FE-BCC1-51EA2EFD66FA}"/>
    <hyperlink ref="N15" r:id="rId4" xr:uid="{F02D4FB0-6096-409E-AECD-9647F0FE8343}"/>
    <hyperlink ref="V17" r:id="rId5" xr:uid="{7EB93FE9-4638-44ED-B74D-2DC9470110CB}"/>
    <hyperlink ref="V22" r:id="rId6" xr:uid="{EE71CA5F-006C-4C94-AE58-1D1872021715}"/>
    <hyperlink ref="E17" location="'Supply Chain Model'!A1" display="Supply Chain Model" xr:uid="{E3EE8A44-6E33-4AB8-A9F8-BFE9B37B8FD7}"/>
    <hyperlink ref="E15" location="'Authoritative Determinations'!A1" display="Product (Authoritative Determinations)" xr:uid="{7CB9BE05-E882-44CC-8FC3-953C799B1FEC}"/>
    <hyperlink ref="E16" location="'Vulnerable populations'!A1" display="Vulnerable population" xr:uid="{E3B8BB26-3575-422F-BFE5-D753FF82F04E}"/>
    <hyperlink ref="E18" location="'Regulatory context'!A1" display="Regulatory context" xr:uid="{E7D90FCA-813A-4FBD-8D8D-951EF88D76F1}"/>
    <hyperlink ref="R17" r:id="rId7" xr:uid="{874CC5DC-7318-4C2F-9E07-679AD2351FC1}"/>
    <hyperlink ref="R22" r:id="rId8" xr:uid="{6DB2841F-5CB8-4230-8C5A-432F1407C0A8}"/>
    <hyperlink ref="R27" r:id="rId9" xr:uid="{C54388F5-F66C-46AF-9F60-AF76479C1A57}"/>
    <hyperlink ref="V27" r:id="rId10" xr:uid="{85B5B4A0-6C96-405F-BDC0-A8150E6DA115}"/>
  </hyperlinks>
  <pageMargins left="0.23622047244094491" right="0.23622047244094491" top="1.1811023622047245" bottom="0.19685039370078741" header="0.31496062992125984" footer="0.31496062992125984"/>
  <pageSetup paperSize="9" scale="42" fitToHeight="3" orientation="landscape" r:id="rId11"/>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F27ED-254B-4351-8463-7566740F23EC}">
  <sheetPr codeName="Sheet131">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1160</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Moderate</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Medical</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Medical Facilities and Care</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Private Hospitals</v>
      </c>
      <c r="C17" s="192"/>
      <c r="E17" s="36" t="s">
        <v>22</v>
      </c>
      <c r="F17" s="37">
        <v>1</v>
      </c>
      <c r="G17" s="9" t="str">
        <f>HYPERLINK("#U14", "Sources &gt;&gt;")</f>
        <v>Sources &gt;&gt;</v>
      </c>
      <c r="I17" s="35" t="s">
        <v>538</v>
      </c>
      <c r="J17" s="41" t="str">
        <f>IFERROR(VLOOKUP(I17,'ISO3166-1'!A:C,3,FALSE),"")</f>
        <v>Australia</v>
      </c>
      <c r="K17" s="34"/>
      <c r="L17" s="35"/>
      <c r="M17" s="35"/>
      <c r="N17" s="39"/>
      <c r="O17" s="96"/>
      <c r="Q17" s="176" t="s">
        <v>916</v>
      </c>
      <c r="R17" s="188" t="s">
        <v>917</v>
      </c>
      <c r="S17" s="176" t="s">
        <v>918</v>
      </c>
      <c r="U17" s="176" t="s">
        <v>1148</v>
      </c>
      <c r="V17" s="188" t="s">
        <v>921</v>
      </c>
      <c r="W17" s="176" t="s">
        <v>1149</v>
      </c>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96"/>
      <c r="Q18" s="177"/>
      <c r="R18" s="193"/>
      <c r="S18" s="177"/>
      <c r="U18" s="177"/>
      <c r="V18" s="193"/>
      <c r="W18" s="177"/>
      <c r="Y18" s="177"/>
      <c r="Z18" s="177"/>
      <c r="AA18" s="177"/>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177"/>
      <c r="U19" s="177"/>
      <c r="V19" s="193"/>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177"/>
      <c r="U20" s="177"/>
      <c r="V20" s="193"/>
      <c r="W20" s="177"/>
      <c r="Y20" s="177"/>
      <c r="Z20" s="177"/>
      <c r="AA20" s="177"/>
    </row>
    <row r="21" spans="1:27" ht="20.149999999999999" customHeight="1" x14ac:dyDescent="0.35">
      <c r="A21" s="93"/>
      <c r="B21" s="9" t="str">
        <f t="shared" si="0"/>
        <v/>
      </c>
      <c r="C21" s="94"/>
      <c r="D21" s="49"/>
      <c r="E21" s="206" t="s">
        <v>1150</v>
      </c>
      <c r="F21" s="206"/>
      <c r="G21" s="206"/>
      <c r="H21" s="49"/>
      <c r="I21" s="35"/>
      <c r="J21" s="41" t="str">
        <f>IFERROR(VLOOKUP(I21,'ISO3166-1'!A:C,3,FALSE),"")</f>
        <v/>
      </c>
      <c r="K21" s="78"/>
      <c r="L21" s="35"/>
      <c r="M21" s="79"/>
      <c r="N21" s="39"/>
      <c r="O21" s="96"/>
      <c r="Q21" s="178"/>
      <c r="R21" s="194"/>
      <c r="S21" s="178"/>
      <c r="U21" s="178"/>
      <c r="V21" s="194"/>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1157</v>
      </c>
      <c r="R22" s="188" t="s">
        <v>921</v>
      </c>
      <c r="S22" s="176" t="s">
        <v>1158</v>
      </c>
      <c r="U22" s="176" t="s">
        <v>1154</v>
      </c>
      <c r="V22" s="188" t="s">
        <v>1155</v>
      </c>
      <c r="W22" s="176" t="s">
        <v>1156</v>
      </c>
      <c r="Y22" s="176"/>
      <c r="Z22" s="176"/>
      <c r="AA22" s="176"/>
    </row>
    <row r="23" spans="1:27" ht="20.149999999999999" customHeight="1" x14ac:dyDescent="0.35">
      <c r="A23" s="70" t="s">
        <v>522</v>
      </c>
      <c r="B23" s="181" t="str">
        <f>IFERROR(VLOOKUP("A"&amp;$F$1*1&amp;"B1",'Level 4 Categories'!$A:$H,4,FALSE),"")</f>
        <v>Medical</v>
      </c>
      <c r="C23" s="182"/>
      <c r="E23" s="206"/>
      <c r="F23" s="206"/>
      <c r="G23" s="206"/>
      <c r="I23" s="35"/>
      <c r="J23" s="41" t="str">
        <f>IFERROR(VLOOKUP(I23,'ISO3166-1'!A:C,3,FALSE),"")</f>
        <v/>
      </c>
      <c r="K23" s="78"/>
      <c r="L23" s="35"/>
      <c r="M23" s="79"/>
      <c r="N23" s="39"/>
      <c r="O23" s="96"/>
      <c r="Q23" s="177"/>
      <c r="R23" s="193"/>
      <c r="S23" s="177"/>
      <c r="U23" s="177"/>
      <c r="V23" s="193"/>
      <c r="W23" s="177"/>
      <c r="Y23" s="177"/>
      <c r="Z23" s="177"/>
      <c r="AA23" s="177"/>
    </row>
    <row r="24" spans="1:27" ht="20.149999999999999" customHeight="1" x14ac:dyDescent="0.35">
      <c r="A24" s="71" t="s">
        <v>526</v>
      </c>
      <c r="B24" s="183" t="str">
        <f>IFERROR(VLOOKUP("A"&amp;$F$1*1&amp;"B1",'Level 4 Categories'!$A:$H,5,FALSE),"")</f>
        <v>Medical Facilities and Care</v>
      </c>
      <c r="C24" s="184"/>
      <c r="D24" s="48"/>
      <c r="E24" s="206"/>
      <c r="F24" s="206"/>
      <c r="G24" s="206"/>
      <c r="H24" s="48"/>
      <c r="I24" s="35"/>
      <c r="J24" s="41" t="str">
        <f>IFERROR(VLOOKUP(I24,'ISO3166-1'!A:C,3,FALSE),"")</f>
        <v/>
      </c>
      <c r="K24" s="78"/>
      <c r="L24" s="35"/>
      <c r="M24" s="79"/>
      <c r="N24" s="39"/>
      <c r="O24" s="96"/>
      <c r="Q24" s="177"/>
      <c r="R24" s="193"/>
      <c r="S24" s="177"/>
      <c r="U24" s="177"/>
      <c r="V24" s="193"/>
      <c r="W24" s="177"/>
      <c r="Y24" s="177"/>
      <c r="Z24" s="177"/>
      <c r="AA24" s="177"/>
    </row>
    <row r="25" spans="1:27" ht="20.149999999999999" customHeight="1" x14ac:dyDescent="0.35">
      <c r="A25" s="72" t="s">
        <v>537</v>
      </c>
      <c r="B25" s="185" t="str">
        <f>IFERROR(VLOOKUP("A"&amp;$F$1*1&amp;"B1",'Level 4 Categories'!$A:$H,6,FALSE),"")</f>
        <v>Private Hospitals</v>
      </c>
      <c r="C25" s="186"/>
      <c r="D25" s="44"/>
      <c r="E25" s="206"/>
      <c r="F25" s="206"/>
      <c r="G25" s="206"/>
      <c r="H25" s="57"/>
      <c r="I25" s="35"/>
      <c r="J25" s="41" t="str">
        <f>IFERROR(VLOOKUP(I25,'ISO3166-1'!A:C,3,FALSE),"")</f>
        <v/>
      </c>
      <c r="K25" s="78"/>
      <c r="L25" s="35"/>
      <c r="M25" s="79"/>
      <c r="N25" s="39"/>
      <c r="O25" s="96"/>
      <c r="Q25" s="177"/>
      <c r="R25" s="193"/>
      <c r="S25" s="177"/>
      <c r="U25" s="177"/>
      <c r="V25" s="193"/>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c r="J26" s="41" t="str">
        <f>IFERROR(VLOOKUP(I26,'ISO3166-1'!A:C,3,FALSE),"")</f>
        <v/>
      </c>
      <c r="K26" s="78"/>
      <c r="L26" s="35"/>
      <c r="M26" s="79"/>
      <c r="N26" s="39"/>
      <c r="O26" s="96"/>
      <c r="Q26" s="178"/>
      <c r="R26" s="194"/>
      <c r="S26" s="178"/>
      <c r="U26" s="178"/>
      <c r="V26" s="194"/>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t="s">
        <v>1145</v>
      </c>
      <c r="R27" s="188" t="s">
        <v>1146</v>
      </c>
      <c r="S27" s="176" t="s">
        <v>1161</v>
      </c>
      <c r="U27" s="176" t="s">
        <v>667</v>
      </c>
      <c r="V27" s="188" t="s">
        <v>668</v>
      </c>
      <c r="W27" s="176" t="s">
        <v>898</v>
      </c>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t="s">
        <v>1151</v>
      </c>
      <c r="R32" s="188" t="s">
        <v>1152</v>
      </c>
      <c r="S32" s="176" t="s">
        <v>1153</v>
      </c>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vfywtlEAcKmge16c66f7gox31pqDWZo+Pyr3FMhG0QuU11An/CkLR17AtFsAUY5Lsu8/75UgW2ET2Bqscafr3A==" saltValue="MXNw+0iqJh44y8yjZ8S8oA=="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43" priority="8" operator="containsText" text="⊟">
      <formula>NOT(ISERROR(SEARCH("⊟",A12)))</formula>
    </cfRule>
    <cfRule type="containsText" dxfId="42" priority="9" operator="containsText" text="⊞">
      <formula>NOT(ISERROR(SEARCH("⊞",A12)))</formula>
    </cfRule>
  </conditionalFormatting>
  <conditionalFormatting sqref="F2 G3">
    <cfRule type="cellIs" dxfId="41" priority="3" operator="equal">
      <formula>"Minor"</formula>
    </cfRule>
    <cfRule type="cellIs" dxfId="40" priority="4" operator="equal">
      <formula>"Low"</formula>
    </cfRule>
    <cfRule type="cellIs" dxfId="39" priority="5" operator="equal">
      <formula>"Moderate"</formula>
    </cfRule>
    <cfRule type="cellIs" dxfId="38" priority="6" operator="greaterThanOrEqual">
      <formula>"High"</formula>
    </cfRule>
  </conditionalFormatting>
  <conditionalFormatting sqref="F15">
    <cfRule type="expression" dxfId="37" priority="1">
      <formula>#REF!&lt;&gt;""</formula>
    </cfRule>
  </conditionalFormatting>
  <conditionalFormatting sqref="F16:F18">
    <cfRule type="expression" dxfId="36" priority="7">
      <formula>#REF!&lt;&gt;""</formula>
    </cfRule>
  </conditionalFormatting>
  <conditionalFormatting sqref="L17:M52">
    <cfRule type="cellIs" dxfId="35"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D44B44C9-93D8-4C94-9ED5-77E1E2558416}">
      <formula1>OR(D16=0,D16=1)</formula1>
    </dataValidation>
    <dataValidation type="custom" allowBlank="1" showInputMessage="1" showErrorMessage="1" errorTitle="Enter 0 or 3" error="Enter 0 or 3" promptTitle="Enter 0 or 3" prompt="0 = no risk identified_x000a_3 = risk identified on the HRPL list" sqref="D19" xr:uid="{8585C19D-A984-4C76-98AA-812F795AF851}">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019ED640-5DD8-45EB-A9AB-5CAC16BF10BA}">
      <formula1>OR(F15=0,F15=3)</formula1>
    </dataValidation>
  </dataValidations>
  <hyperlinks>
    <hyperlink ref="K15" r:id="rId1" display="HRPL: Data as of Sepetmeber 28, 2022 (Link)" xr:uid="{F5C3D942-70F8-4572-BF94-5E4F9D7138E6}"/>
    <hyperlink ref="K15:M15" r:id="rId2" display="US Dept of Labour TVPRA List 2022 (Link)" xr:uid="{1EB4369F-633E-442A-B3A1-8AFE9CF662BD}"/>
    <hyperlink ref="O15" r:id="rId3" xr:uid="{87B6F806-4074-46EE-A8DE-EDF509C3F567}"/>
    <hyperlink ref="N15" r:id="rId4" xr:uid="{2B76013D-88BE-4F32-BE41-FF0B51664E26}"/>
    <hyperlink ref="V17" r:id="rId5" xr:uid="{92EC51AB-6406-418B-9A69-FD60E439DCE6}"/>
    <hyperlink ref="V22" r:id="rId6" xr:uid="{104DD391-D730-4A50-BDAA-E6D6779251E7}"/>
    <hyperlink ref="E17" location="'Supply Chain Model'!A1" display="Supply Chain Model" xr:uid="{A35366EA-7128-44C5-9F75-508AF5ECE67F}"/>
    <hyperlink ref="E15" location="'Authoritative Determinations'!A1" display="Product (Authoritative Determinations)" xr:uid="{755502E4-6431-46C0-BC06-4651972D6A88}"/>
    <hyperlink ref="E16" location="'Vulnerable populations'!A1" display="Vulnerable population" xr:uid="{C07AC043-6989-47FC-8D45-E7906C640081}"/>
    <hyperlink ref="E18" location="'Regulatory context'!A1" display="Regulatory context" xr:uid="{98699404-DA66-49E7-ADF4-6101BC592A6C}"/>
    <hyperlink ref="R17" r:id="rId7" xr:uid="{40908F57-E505-439C-AF11-B1591D1D032B}"/>
    <hyperlink ref="R22" r:id="rId8" xr:uid="{4985677D-F0FF-4DAA-9EFB-7F7C9A61CE9A}"/>
    <hyperlink ref="R27" r:id="rId9" xr:uid="{233894A0-AFF4-4865-83AD-EF98EA458F20}"/>
    <hyperlink ref="R32" r:id="rId10" xr:uid="{DCC05AD8-FEB2-41DB-9419-4D401CA7E5AB}"/>
    <hyperlink ref="V27" r:id="rId11" xr:uid="{ADE791F4-D8E6-4618-80D3-376D4353029F}"/>
  </hyperlinks>
  <pageMargins left="0.23622047244094491" right="0.23622047244094491" top="1.1811023622047245" bottom="0.19685039370078741" header="0.31496062992125984" footer="0.31496062992125984"/>
  <pageSetup paperSize="9" scale="42" fitToHeight="3" orientation="landscape" r:id="rId12"/>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2490A-93FD-46B9-9300-8C45AE3A7138}">
  <sheetPr codeName="Sheet132">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1162</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Moderate</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Medical</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Respite Care</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
      </c>
      <c r="C17" s="192"/>
      <c r="E17" s="36" t="s">
        <v>22</v>
      </c>
      <c r="F17" s="37">
        <v>1</v>
      </c>
      <c r="G17" s="9" t="str">
        <f>HYPERLINK("#U14", "Sources &gt;&gt;")</f>
        <v>Sources &gt;&gt;</v>
      </c>
      <c r="I17" s="35" t="s">
        <v>538</v>
      </c>
      <c r="J17" s="41" t="str">
        <f>IFERROR(VLOOKUP(I17,'ISO3166-1'!A:C,3,FALSE),"")</f>
        <v>Australia</v>
      </c>
      <c r="K17" s="34"/>
      <c r="L17" s="35"/>
      <c r="M17" s="35"/>
      <c r="N17" s="39"/>
      <c r="O17" s="96"/>
      <c r="Q17" s="176" t="s">
        <v>1157</v>
      </c>
      <c r="R17" s="188" t="s">
        <v>921</v>
      </c>
      <c r="S17" s="176" t="s">
        <v>1158</v>
      </c>
      <c r="U17" s="176" t="s">
        <v>1148</v>
      </c>
      <c r="V17" s="188" t="s">
        <v>921</v>
      </c>
      <c r="W17" s="176" t="s">
        <v>1149</v>
      </c>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c r="K18" s="78"/>
      <c r="L18" s="35"/>
      <c r="M18" s="79"/>
      <c r="N18" s="39"/>
      <c r="O18" s="96"/>
      <c r="Q18" s="177"/>
      <c r="R18" s="193"/>
      <c r="S18" s="177"/>
      <c r="U18" s="177"/>
      <c r="V18" s="193"/>
      <c r="W18" s="177"/>
      <c r="Y18" s="177"/>
      <c r="Z18" s="177"/>
      <c r="AA18" s="177"/>
    </row>
    <row r="19" spans="1:27" ht="20.149999999999999" customHeight="1" x14ac:dyDescent="0.35">
      <c r="A19" s="92"/>
      <c r="B19" s="9" t="str">
        <f>IF(A19="","",HYPERLINK("#'"&amp;A19&amp;"'!A1","Link"))</f>
        <v/>
      </c>
      <c r="C19" s="32"/>
      <c r="D19" s="49"/>
      <c r="H19" s="49"/>
      <c r="I19" s="35"/>
      <c r="J19" s="41"/>
      <c r="K19" s="78"/>
      <c r="L19" s="35"/>
      <c r="M19" s="79"/>
      <c r="N19" s="39"/>
      <c r="O19" s="96"/>
      <c r="Q19" s="177"/>
      <c r="R19" s="193"/>
      <c r="S19" s="177"/>
      <c r="U19" s="177"/>
      <c r="V19" s="193"/>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c r="K20" s="78"/>
      <c r="L20" s="35"/>
      <c r="M20" s="79"/>
      <c r="N20" s="39"/>
      <c r="O20" s="96"/>
      <c r="Q20" s="177"/>
      <c r="R20" s="193"/>
      <c r="S20" s="177"/>
      <c r="U20" s="177"/>
      <c r="V20" s="193"/>
      <c r="W20" s="177"/>
      <c r="Y20" s="177"/>
      <c r="Z20" s="177"/>
      <c r="AA20" s="177"/>
    </row>
    <row r="21" spans="1:27" ht="20.149999999999999" customHeight="1" x14ac:dyDescent="0.35">
      <c r="A21" s="93"/>
      <c r="B21" s="9" t="str">
        <f t="shared" si="0"/>
        <v/>
      </c>
      <c r="C21" s="94"/>
      <c r="D21" s="49"/>
      <c r="E21" s="206" t="s">
        <v>1163</v>
      </c>
      <c r="F21" s="206"/>
      <c r="G21" s="206"/>
      <c r="H21" s="49"/>
      <c r="I21" s="35"/>
      <c r="J21" s="41"/>
      <c r="K21" s="78"/>
      <c r="L21" s="35"/>
      <c r="M21" s="79"/>
      <c r="N21" s="39"/>
      <c r="O21" s="96"/>
      <c r="Q21" s="178"/>
      <c r="R21" s="194"/>
      <c r="S21" s="178"/>
      <c r="U21" s="178"/>
      <c r="V21" s="194"/>
      <c r="W21" s="178"/>
      <c r="Y21" s="178"/>
      <c r="Z21" s="178"/>
      <c r="AA21" s="178"/>
    </row>
    <row r="22" spans="1:27" ht="20.149999999999999" customHeight="1" x14ac:dyDescent="0.35">
      <c r="A22" s="202" t="s">
        <v>545</v>
      </c>
      <c r="B22" s="202"/>
      <c r="C22" s="202"/>
      <c r="D22" s="49"/>
      <c r="E22" s="206"/>
      <c r="F22" s="206"/>
      <c r="G22" s="206"/>
      <c r="H22" s="49"/>
      <c r="I22" s="35"/>
      <c r="J22" s="41"/>
      <c r="K22" s="78"/>
      <c r="L22" s="35"/>
      <c r="M22" s="79"/>
      <c r="N22" s="39"/>
      <c r="O22" s="96"/>
      <c r="Q22" s="176" t="s">
        <v>1145</v>
      </c>
      <c r="R22" s="188" t="s">
        <v>1146</v>
      </c>
      <c r="S22" s="176" t="s">
        <v>1161</v>
      </c>
      <c r="U22" s="176" t="s">
        <v>1154</v>
      </c>
      <c r="V22" s="188" t="s">
        <v>1155</v>
      </c>
      <c r="W22" s="176" t="s">
        <v>1156</v>
      </c>
      <c r="Y22" s="176"/>
      <c r="Z22" s="176"/>
      <c r="AA22" s="176"/>
    </row>
    <row r="23" spans="1:27" ht="20.149999999999999" customHeight="1" x14ac:dyDescent="0.35">
      <c r="A23" s="70" t="s">
        <v>522</v>
      </c>
      <c r="B23" s="181" t="str">
        <f>IFERROR(VLOOKUP("A"&amp;$F$1*1&amp;"B1",'Level 4 Categories'!$A:$H,4,FALSE),"")</f>
        <v>Medical</v>
      </c>
      <c r="C23" s="182"/>
      <c r="E23" s="206"/>
      <c r="F23" s="206"/>
      <c r="G23" s="206"/>
      <c r="I23" s="35"/>
      <c r="J23" s="41"/>
      <c r="K23" s="78"/>
      <c r="L23" s="35"/>
      <c r="M23" s="79"/>
      <c r="N23" s="39"/>
      <c r="O23" s="96"/>
      <c r="Q23" s="177"/>
      <c r="R23" s="177"/>
      <c r="S23" s="177"/>
      <c r="U23" s="177"/>
      <c r="V23" s="193"/>
      <c r="W23" s="177"/>
      <c r="Y23" s="177"/>
      <c r="Z23" s="177"/>
      <c r="AA23" s="177"/>
    </row>
    <row r="24" spans="1:27" ht="20.149999999999999" customHeight="1" x14ac:dyDescent="0.35">
      <c r="A24" s="71" t="s">
        <v>526</v>
      </c>
      <c r="B24" s="183" t="str">
        <f>IFERROR(VLOOKUP("A"&amp;$F$1*1&amp;"B1",'Level 4 Categories'!$A:$H,5,FALSE),"")</f>
        <v>Respite Care</v>
      </c>
      <c r="C24" s="184"/>
      <c r="D24" s="48"/>
      <c r="E24" s="206"/>
      <c r="F24" s="206"/>
      <c r="G24" s="206"/>
      <c r="H24" s="48"/>
      <c r="I24" s="35"/>
      <c r="J24" s="41"/>
      <c r="K24" s="78"/>
      <c r="L24" s="35"/>
      <c r="M24" s="79"/>
      <c r="N24" s="39"/>
      <c r="O24" s="96"/>
      <c r="Q24" s="177"/>
      <c r="R24" s="177"/>
      <c r="S24" s="177"/>
      <c r="U24" s="177"/>
      <c r="V24" s="193"/>
      <c r="W24" s="177"/>
      <c r="Y24" s="177"/>
      <c r="Z24" s="177"/>
      <c r="AA24" s="177"/>
    </row>
    <row r="25" spans="1:27" ht="20.149999999999999" customHeight="1" x14ac:dyDescent="0.35">
      <c r="A25" s="72" t="s">
        <v>537</v>
      </c>
      <c r="B25" s="185" t="str">
        <f>IFERROR(VLOOKUP("A"&amp;$F$1*1&amp;"B1",'Level 4 Categories'!$A:$H,6,FALSE),"")</f>
        <v/>
      </c>
      <c r="C25" s="186"/>
      <c r="D25" s="44"/>
      <c r="E25" s="206"/>
      <c r="F25" s="206"/>
      <c r="G25" s="206"/>
      <c r="H25" s="57"/>
      <c r="I25" s="35"/>
      <c r="J25" s="41"/>
      <c r="K25" s="78"/>
      <c r="L25" s="35"/>
      <c r="M25" s="79"/>
      <c r="N25" s="39"/>
      <c r="O25" s="96"/>
      <c r="Q25" s="177"/>
      <c r="R25" s="177"/>
      <c r="S25" s="177"/>
      <c r="U25" s="177"/>
      <c r="V25" s="193"/>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c r="J26" s="41"/>
      <c r="K26" s="78"/>
      <c r="L26" s="35"/>
      <c r="M26" s="79"/>
      <c r="N26" s="39"/>
      <c r="O26" s="96"/>
      <c r="Q26" s="178"/>
      <c r="R26" s="178"/>
      <c r="S26" s="178"/>
      <c r="U26" s="178"/>
      <c r="V26" s="194"/>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c r="K27" s="78"/>
      <c r="L27" s="35"/>
      <c r="M27" s="79"/>
      <c r="N27" s="39"/>
      <c r="O27" s="96"/>
      <c r="Q27" s="176" t="s">
        <v>1151</v>
      </c>
      <c r="R27" s="188" t="s">
        <v>1152</v>
      </c>
      <c r="S27" s="176" t="s">
        <v>1153</v>
      </c>
      <c r="U27" s="176" t="s">
        <v>667</v>
      </c>
      <c r="V27" s="188" t="s">
        <v>668</v>
      </c>
      <c r="W27" s="176" t="s">
        <v>898</v>
      </c>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c r="K28" s="78"/>
      <c r="L28" s="35"/>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c r="K32" s="78"/>
      <c r="L32" s="35"/>
      <c r="M32" s="79"/>
      <c r="N32" s="42"/>
      <c r="O32" s="96"/>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66IoD+zYtNAYdm4Bz5CPg76v74IAmkEW2PnGXkN4iEz16rD2w7aaRtyKjRFnlyG6SUYwTd7fu3YBs9eRSIet5A==" saltValue="0AIlSpSHZ0lSrGDXeodl4A=="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34" priority="8" operator="containsText" text="⊟">
      <formula>NOT(ISERROR(SEARCH("⊟",A12)))</formula>
    </cfRule>
    <cfRule type="containsText" dxfId="33" priority="9" operator="containsText" text="⊞">
      <formula>NOT(ISERROR(SEARCH("⊞",A12)))</formula>
    </cfRule>
  </conditionalFormatting>
  <conditionalFormatting sqref="F2 G3">
    <cfRule type="cellIs" dxfId="32" priority="3" operator="equal">
      <formula>"Minor"</formula>
    </cfRule>
    <cfRule type="cellIs" dxfId="31" priority="4" operator="equal">
      <formula>"Low"</formula>
    </cfRule>
    <cfRule type="cellIs" dxfId="30" priority="5" operator="equal">
      <formula>"Moderate"</formula>
    </cfRule>
    <cfRule type="cellIs" dxfId="29" priority="6" operator="greaterThanOrEqual">
      <formula>"High"</formula>
    </cfRule>
  </conditionalFormatting>
  <conditionalFormatting sqref="F15">
    <cfRule type="expression" dxfId="28" priority="1">
      <formula>#REF!&lt;&gt;""</formula>
    </cfRule>
  </conditionalFormatting>
  <conditionalFormatting sqref="F16:F18">
    <cfRule type="expression" dxfId="27" priority="7">
      <formula>#REF!&lt;&gt;""</formula>
    </cfRule>
  </conditionalFormatting>
  <conditionalFormatting sqref="L17:M52">
    <cfRule type="cellIs" dxfId="26"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592F505C-04DC-44B6-9510-859F8BE3D95B}">
      <formula1>OR(D16=0,D16=1)</formula1>
    </dataValidation>
    <dataValidation type="custom" allowBlank="1" showInputMessage="1" showErrorMessage="1" errorTitle="Enter 0 or 3" error="Enter 0 or 3" promptTitle="Enter 0 or 3" prompt="0 = no risk identified_x000a_3 = risk identified on the HRPL list" sqref="D19" xr:uid="{A3E8B2CA-9103-4C03-9692-F1BCE5D9EEE7}">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71A7F083-F25B-41FF-B24E-124DE573CBF6}">
      <formula1>OR(F15=0,F15=3)</formula1>
    </dataValidation>
  </dataValidations>
  <hyperlinks>
    <hyperlink ref="K15" r:id="rId1" display="HRPL: Data as of Sepetmeber 28, 2022 (Link)" xr:uid="{7D4E494D-A5B2-4780-967E-844B1FD2766F}"/>
    <hyperlink ref="K15:M15" r:id="rId2" display="US Dept of Labour TVPRA List 2022 (Link)" xr:uid="{79AB84FE-4BC2-479E-B83F-8DA3062E44B6}"/>
    <hyperlink ref="O15" r:id="rId3" xr:uid="{B10D215A-13E2-44D6-831C-F16C06F732BC}"/>
    <hyperlink ref="N15" r:id="rId4" xr:uid="{7FB28364-E85A-4511-96D9-AB993BE233A5}"/>
    <hyperlink ref="V17" r:id="rId5" xr:uid="{85E372D3-71A1-4E0B-BE41-41ABF0C69C2A}"/>
    <hyperlink ref="V22" r:id="rId6" xr:uid="{8334AF75-8924-421C-ABB4-483565DCCB42}"/>
    <hyperlink ref="E17" location="'Supply Chain Model'!A1" display="Supply Chain Model" xr:uid="{C0E44B40-D354-4D0C-BA74-378A3227FFEB}"/>
    <hyperlink ref="E15" location="'Authoritative Determinations'!A1" display="Product (Authoritative Determinations)" xr:uid="{165955A2-5C32-4942-9C66-905790CDAC6B}"/>
    <hyperlink ref="E16" location="'Vulnerable populations'!A1" display="Vulnerable population" xr:uid="{8FF77906-48FC-44F7-93ED-DA5265A5DABC}"/>
    <hyperlink ref="E18" location="'Regulatory context'!A1" display="Regulatory context" xr:uid="{C4C7B2AC-EED0-48AC-80D1-A5FA4C2C2F4B}"/>
    <hyperlink ref="R17" r:id="rId7" xr:uid="{C7DE55A8-4D6E-4A16-99AC-A688F8324FDA}"/>
    <hyperlink ref="R22" r:id="rId8" xr:uid="{C53A623C-4F35-4F17-A845-668F4AE87D09}"/>
    <hyperlink ref="R27" r:id="rId9" xr:uid="{0683B86F-53CC-44C3-BF66-393B681ED4EC}"/>
    <hyperlink ref="V27" r:id="rId10" xr:uid="{2BB2EEC8-8B3C-4A1B-9455-AC7C3E6AEF97}"/>
  </hyperlinks>
  <pageMargins left="0.23622047244094491" right="0.23622047244094491" top="1.1811023622047245" bottom="0.19685039370078741" header="0.31496062992125984" footer="0.31496062992125984"/>
  <pageSetup paperSize="9" scale="42" fitToHeight="3" orientation="landscape" r:id="rId11"/>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72AE8-7A7A-4279-9A66-1C332B1E5B4A}">
  <sheetPr codeName="Sheet133">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964</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Office Supplies and Services</v>
      </c>
      <c r="C15" s="197"/>
      <c r="D15" s="46"/>
      <c r="E15" s="36" t="s">
        <v>20</v>
      </c>
      <c r="F15" s="37">
        <v>3</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Multi-functional Devices and Printers</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Copiers &amp; Printers</v>
      </c>
      <c r="C17" s="192"/>
      <c r="E17" s="36" t="s">
        <v>22</v>
      </c>
      <c r="F17" s="37">
        <v>1</v>
      </c>
      <c r="G17" s="9" t="str">
        <f>HYPERLINK("#U14", "Sources &gt;&gt;")</f>
        <v>Sources &gt;&gt;</v>
      </c>
      <c r="I17" s="35" t="s">
        <v>538</v>
      </c>
      <c r="J17" s="41" t="str">
        <f>IFERROR(VLOOKUP(I17,'ISO3166-1'!A:C,3,FALSE),"")</f>
        <v>Australia</v>
      </c>
      <c r="K17" s="78"/>
      <c r="L17" s="35"/>
      <c r="M17" s="79"/>
      <c r="N17" s="39"/>
      <c r="O17" s="96"/>
      <c r="Q17" s="176" t="s">
        <v>797</v>
      </c>
      <c r="R17" s="188" t="s">
        <v>798</v>
      </c>
      <c r="S17" s="176" t="s">
        <v>799</v>
      </c>
      <c r="U17" s="176" t="s">
        <v>848</v>
      </c>
      <c r="V17" s="188" t="s">
        <v>849</v>
      </c>
      <c r="W17" s="176" t="s">
        <v>850</v>
      </c>
      <c r="Y17" s="176" t="s">
        <v>864</v>
      </c>
      <c r="Z17" s="188" t="s">
        <v>813</v>
      </c>
      <c r="AA17" s="176" t="s">
        <v>814</v>
      </c>
    </row>
    <row r="18" spans="1:27" ht="20.149999999999999" customHeight="1" x14ac:dyDescent="0.35">
      <c r="A18" s="202" t="s">
        <v>542</v>
      </c>
      <c r="B18" s="202"/>
      <c r="C18" s="202"/>
      <c r="D18" s="48"/>
      <c r="E18" s="36" t="s">
        <v>521</v>
      </c>
      <c r="F18" s="37">
        <v>1</v>
      </c>
      <c r="G18" s="9" t="str">
        <f>HYPERLINK("#Y14", "Sources &gt;&gt;")</f>
        <v>Sources &gt;&gt;</v>
      </c>
      <c r="H18" s="48"/>
      <c r="I18" s="35" t="s">
        <v>563</v>
      </c>
      <c r="J18" s="41" t="str">
        <f>IFERROR(VLOOKUP(I18,'ISO3166-1'!A:C,3,FALSE),"")</f>
        <v>China</v>
      </c>
      <c r="K18" s="78"/>
      <c r="L18" s="35" t="s">
        <v>598</v>
      </c>
      <c r="M18" s="79" t="s">
        <v>598</v>
      </c>
      <c r="N18" s="39">
        <v>425733320.48299998</v>
      </c>
      <c r="O18" s="96">
        <v>751</v>
      </c>
      <c r="Q18" s="177"/>
      <c r="R18" s="193"/>
      <c r="S18" s="177"/>
      <c r="U18" s="177"/>
      <c r="V18" s="177"/>
      <c r="W18" s="177"/>
      <c r="Y18" s="177"/>
      <c r="Z18" s="177"/>
      <c r="AA18" s="177"/>
    </row>
    <row r="19" spans="1:27" ht="20.149999999999999" customHeight="1" x14ac:dyDescent="0.35">
      <c r="A19" s="92"/>
      <c r="B19" s="9" t="str">
        <f>IF(A19="","",HYPERLINK("#'"&amp;A19&amp;"'!A1","Link"))</f>
        <v/>
      </c>
      <c r="C19" s="32"/>
      <c r="D19" s="49"/>
      <c r="H19" s="49"/>
      <c r="I19" s="35" t="s">
        <v>568</v>
      </c>
      <c r="J19" s="41" t="str">
        <f>IFERROR(VLOOKUP(I19,'ISO3166-1'!A:C,3,FALSE),"")</f>
        <v>Japan</v>
      </c>
      <c r="K19" s="78"/>
      <c r="L19" s="35"/>
      <c r="M19" s="79"/>
      <c r="N19" s="39">
        <v>146848458.19</v>
      </c>
      <c r="O19" s="96">
        <v>751</v>
      </c>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t="s">
        <v>620</v>
      </c>
      <c r="J20" s="41" t="str">
        <f>IFERROR(VLOOKUP(I20,'ISO3166-1'!A:C,3,FALSE),"")</f>
        <v>Viet Nam</v>
      </c>
      <c r="K20" s="78"/>
      <c r="L20" s="35"/>
      <c r="M20" s="79"/>
      <c r="N20" s="39">
        <v>138187561.26699999</v>
      </c>
      <c r="O20" s="96">
        <v>751</v>
      </c>
      <c r="Q20" s="177"/>
      <c r="R20" s="193"/>
      <c r="S20" s="177"/>
      <c r="U20" s="177"/>
      <c r="V20" s="177"/>
      <c r="W20" s="177"/>
      <c r="Y20" s="177"/>
      <c r="Z20" s="177"/>
      <c r="AA20" s="177"/>
    </row>
    <row r="21" spans="1:27" ht="20.149999999999999" customHeight="1" x14ac:dyDescent="0.35">
      <c r="A21" s="93"/>
      <c r="B21" s="9" t="str">
        <f t="shared" si="0"/>
        <v/>
      </c>
      <c r="C21" s="94"/>
      <c r="D21" s="49"/>
      <c r="E21" s="206" t="s">
        <v>852</v>
      </c>
      <c r="F21" s="206"/>
      <c r="G21" s="206"/>
      <c r="H21" s="49"/>
      <c r="I21" s="35" t="s">
        <v>627</v>
      </c>
      <c r="J21" s="41" t="str">
        <f>IFERROR(VLOOKUP(I21,'ISO3166-1'!A:C,3,FALSE),"")</f>
        <v>Thailand</v>
      </c>
      <c r="K21" s="78"/>
      <c r="L21" s="35"/>
      <c r="M21" s="79"/>
      <c r="N21" s="39">
        <v>96673632.884000003</v>
      </c>
      <c r="O21" s="96">
        <v>751</v>
      </c>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t="s">
        <v>565</v>
      </c>
      <c r="J22" s="41" t="str">
        <f>IFERROR(VLOOKUP(I22,'ISO3166-1'!A:C,3,FALSE),"")</f>
        <v>India</v>
      </c>
      <c r="K22" s="78"/>
      <c r="L22" s="35"/>
      <c r="M22" s="79"/>
      <c r="N22" s="39">
        <v>48384009.159999996</v>
      </c>
      <c r="O22" s="96">
        <v>751</v>
      </c>
      <c r="Q22" s="176" t="s">
        <v>587</v>
      </c>
      <c r="R22" s="188" t="s">
        <v>588</v>
      </c>
      <c r="S22" s="176" t="s">
        <v>808</v>
      </c>
      <c r="U22" s="176" t="s">
        <v>809</v>
      </c>
      <c r="V22" s="188" t="s">
        <v>810</v>
      </c>
      <c r="W22" s="176" t="s">
        <v>811</v>
      </c>
      <c r="Y22" s="176" t="s">
        <v>571</v>
      </c>
      <c r="Z22" s="188" t="s">
        <v>572</v>
      </c>
      <c r="AA22" s="176" t="s">
        <v>573</v>
      </c>
    </row>
    <row r="23" spans="1:27" ht="20.149999999999999" customHeight="1" x14ac:dyDescent="0.35">
      <c r="A23" s="70" t="s">
        <v>522</v>
      </c>
      <c r="B23" s="181" t="str">
        <f>IFERROR(VLOOKUP("A"&amp;$F$1*1&amp;"B1",'Level 4 Categories'!$A:$H,4,FALSE),"")</f>
        <v>Office Supplies and Services</v>
      </c>
      <c r="C23" s="182"/>
      <c r="E23" s="206"/>
      <c r="F23" s="206"/>
      <c r="G23" s="206"/>
      <c r="I23" s="35" t="s">
        <v>863</v>
      </c>
      <c r="J23" s="41" t="str">
        <f>IFERROR(VLOOKUP(I23,'ISO3166-1'!A:C,3,FALSE),"")</f>
        <v>Philippines (the)</v>
      </c>
      <c r="K23" s="78"/>
      <c r="L23" s="35"/>
      <c r="M23" s="79"/>
      <c r="N23" s="39">
        <v>39950483.75</v>
      </c>
      <c r="O23" s="96">
        <v>751</v>
      </c>
      <c r="Q23" s="177"/>
      <c r="R23" s="177"/>
      <c r="S23" s="177"/>
      <c r="U23" s="177"/>
      <c r="V23" s="177"/>
      <c r="W23" s="177"/>
      <c r="Y23" s="177"/>
      <c r="Z23" s="177"/>
      <c r="AA23" s="177"/>
    </row>
    <row r="24" spans="1:27" ht="20.149999999999999" customHeight="1" x14ac:dyDescent="0.35">
      <c r="A24" s="71" t="s">
        <v>526</v>
      </c>
      <c r="B24" s="183" t="str">
        <f>IFERROR(VLOOKUP("A"&amp;$F$1*1&amp;"B1",'Level 4 Categories'!$A:$H,5,FALSE),"")</f>
        <v>Multi-functional Devices and Printers</v>
      </c>
      <c r="C24" s="184"/>
      <c r="D24" s="48"/>
      <c r="E24" s="206"/>
      <c r="F24" s="206"/>
      <c r="G24" s="206"/>
      <c r="H24" s="48"/>
      <c r="I24" s="35" t="s">
        <v>623</v>
      </c>
      <c r="J24" s="41" t="str">
        <f>IFERROR(VLOOKUP(I24,'ISO3166-1'!A:C,3,FALSE),"")</f>
        <v>Malaysia</v>
      </c>
      <c r="K24" s="78"/>
      <c r="L24" s="35"/>
      <c r="M24" s="79" t="s">
        <v>598</v>
      </c>
      <c r="N24" s="39">
        <v>29576949.802000001</v>
      </c>
      <c r="O24" s="96">
        <v>751</v>
      </c>
      <c r="Q24" s="177"/>
      <c r="R24" s="177"/>
      <c r="S24" s="177"/>
      <c r="U24" s="177"/>
      <c r="V24" s="177"/>
      <c r="W24" s="177"/>
      <c r="Y24" s="177"/>
      <c r="Z24" s="177"/>
      <c r="AA24" s="177"/>
    </row>
    <row r="25" spans="1:27" ht="20.149999999999999" customHeight="1" x14ac:dyDescent="0.35">
      <c r="A25" s="72" t="s">
        <v>537</v>
      </c>
      <c r="B25" s="185" t="str">
        <f>IFERROR(VLOOKUP("A"&amp;$F$1*1&amp;"B1",'Level 4 Categories'!$A:$H,6,FALSE),"")</f>
        <v>Copiers &amp; Printers</v>
      </c>
      <c r="C25" s="186"/>
      <c r="D25" s="44"/>
      <c r="E25" s="206"/>
      <c r="F25" s="206"/>
      <c r="G25" s="206"/>
      <c r="H25" s="57"/>
      <c r="I25" s="35" t="s">
        <v>564</v>
      </c>
      <c r="J25" s="41" t="str">
        <f>IFERROR(VLOOKUP(I25,'ISO3166-1'!A:C,3,FALSE),"")</f>
        <v>United States of America (the)</v>
      </c>
      <c r="K25" s="78"/>
      <c r="L25" s="35"/>
      <c r="M25" s="79"/>
      <c r="N25" s="39">
        <v>23507470.026000001</v>
      </c>
      <c r="O25" s="96">
        <v>751</v>
      </c>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Level 4 detail not available</v>
      </c>
      <c r="C26" s="180"/>
      <c r="D26" s="44"/>
      <c r="E26" s="206"/>
      <c r="F26" s="206"/>
      <c r="G26" s="206"/>
      <c r="H26" s="57"/>
      <c r="I26" s="35" t="s">
        <v>621</v>
      </c>
      <c r="J26" s="41" t="str">
        <f>IFERROR(VLOOKUP(I26,'ISO3166-1'!A:C,3,FALSE),"")</f>
        <v>Indonesia</v>
      </c>
      <c r="K26" s="78"/>
      <c r="L26" s="35"/>
      <c r="M26" s="79"/>
      <c r="N26" s="39">
        <v>22348216.153999999</v>
      </c>
      <c r="O26" s="96">
        <v>751</v>
      </c>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t="s">
        <v>575</v>
      </c>
      <c r="J27" s="41" t="str">
        <f>IFERROR(VLOOKUP(I27,'ISO3166-1'!A:C,3,FALSE),"")</f>
        <v>Germany</v>
      </c>
      <c r="K27" s="78"/>
      <c r="L27" s="35"/>
      <c r="M27" s="79"/>
      <c r="N27" s="39">
        <v>21266082.072999999</v>
      </c>
      <c r="O27" s="96">
        <v>751</v>
      </c>
      <c r="Q27" s="176" t="s">
        <v>816</v>
      </c>
      <c r="R27" s="188" t="s">
        <v>817</v>
      </c>
      <c r="S27" s="176" t="s">
        <v>818</v>
      </c>
      <c r="U27" s="176" t="s">
        <v>812</v>
      </c>
      <c r="V27" s="188" t="s">
        <v>813</v>
      </c>
      <c r="W27" s="176" t="s">
        <v>819</v>
      </c>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t="s">
        <v>615</v>
      </c>
      <c r="J28" s="41" t="s">
        <v>815</v>
      </c>
      <c r="K28" s="78"/>
      <c r="L28" s="35" t="s">
        <v>598</v>
      </c>
      <c r="M28" s="79"/>
      <c r="N28" s="39"/>
      <c r="O28" s="96"/>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t="s">
        <v>865</v>
      </c>
      <c r="R32" s="188" t="s">
        <v>813</v>
      </c>
      <c r="S32" s="176" t="s">
        <v>821</v>
      </c>
      <c r="U32" s="176"/>
      <c r="V32" s="188"/>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t="s">
        <v>866</v>
      </c>
      <c r="R37" s="188" t="s">
        <v>826</v>
      </c>
      <c r="S37" s="176" t="s">
        <v>827</v>
      </c>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t="s">
        <v>867</v>
      </c>
      <c r="R42" s="188" t="s">
        <v>868</v>
      </c>
      <c r="S42" s="234" t="s">
        <v>869</v>
      </c>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93"/>
      <c r="S43" s="235"/>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93"/>
      <c r="S44" s="235"/>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93"/>
      <c r="S45" s="235"/>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94"/>
      <c r="S46" s="236"/>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dYn5esi+Dz2MbQHXkQoAAz7YOf5gejf+94cbpE0t0TTGNqUZWIYxoLCHluIGsI9lIIn+NaFJNcc8ZbnboXmCPA==" saltValue="qWc1gx3m3BcizgMPh6sayg=="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25" priority="8" operator="containsText" text="⊟">
      <formula>NOT(ISERROR(SEARCH("⊟",A12)))</formula>
    </cfRule>
    <cfRule type="containsText" dxfId="24" priority="9" operator="containsText" text="⊞">
      <formula>NOT(ISERROR(SEARCH("⊞",A12)))</formula>
    </cfRule>
  </conditionalFormatting>
  <conditionalFormatting sqref="F2 G3">
    <cfRule type="cellIs" dxfId="23" priority="3" operator="equal">
      <formula>"Minor"</formula>
    </cfRule>
    <cfRule type="cellIs" dxfId="22" priority="4" operator="equal">
      <formula>"Low"</formula>
    </cfRule>
    <cfRule type="cellIs" dxfId="21" priority="5" operator="equal">
      <formula>"Moderate"</formula>
    </cfRule>
    <cfRule type="cellIs" dxfId="20" priority="6" operator="greaterThanOrEqual">
      <formula>"High"</formula>
    </cfRule>
  </conditionalFormatting>
  <conditionalFormatting sqref="F15">
    <cfRule type="expression" dxfId="19" priority="1">
      <formula>#REF!&lt;&gt;""</formula>
    </cfRule>
  </conditionalFormatting>
  <conditionalFormatting sqref="F16:F18">
    <cfRule type="expression" dxfId="18" priority="7">
      <formula>#REF!&lt;&gt;""</formula>
    </cfRule>
  </conditionalFormatting>
  <conditionalFormatting sqref="L17:M52">
    <cfRule type="cellIs" dxfId="17" priority="2" operator="equal">
      <formula>"Yes"</formula>
    </cfRule>
  </conditionalFormatting>
  <dataValidations count="3">
    <dataValidation type="custom" allowBlank="1" showInputMessage="1" showErrorMessage="1" errorTitle="Enter 0 or 1" error="Enter 0 or 1" promptTitle="Enter 0 or 1" prompt="0 = no risk identified_x000a_1 = risk identified" sqref="D20:D22 F16:F18" xr:uid="{B06480D5-78C0-43BD-A48B-7BD1EB4F9E29}">
      <formula1>OR(D16=0,D16=1)</formula1>
    </dataValidation>
    <dataValidation type="custom" allowBlank="1" showInputMessage="1" showErrorMessage="1" errorTitle="Enter 0 or 3" error="Enter 0 or 3" promptTitle="Enter 0 or 3" prompt="0 = no risk identified_x000a_3 = risk identified on the HRPL list" sqref="D19" xr:uid="{BC84FE46-9810-4351-819A-3DA09720D660}">
      <formula1>OR(D19=0,D19=3)</formula1>
    </dataValidation>
    <dataValidation type="custom" allowBlank="1" showInputMessage="1" showErrorMessage="1" errorTitle="Enter 0 or 3" error="Enter 0 or 3" promptTitle="Enter 0 or 3" prompt="0 = no risk identified_x000a_3 = risk identified by an Authoritative Determination" sqref="F15" xr:uid="{8ECF3A17-8BE7-4410-88B8-2EF1477FADD2}">
      <formula1>OR(F15=0,F15=3)</formula1>
    </dataValidation>
  </dataValidations>
  <hyperlinks>
    <hyperlink ref="K15" r:id="rId1" display="HRPL: Data as of Sepetmeber 28, 2022 (Link)" xr:uid="{54043573-D87B-4B92-9C26-5D27F9009AD6}"/>
    <hyperlink ref="K15:M15" r:id="rId2" display="US Dept of Labour TVPRA List 2022 (Link)" xr:uid="{AA9CB47B-C5E3-4343-86B8-FD7B63489A77}"/>
    <hyperlink ref="O15" r:id="rId3" xr:uid="{A34C0C30-488D-451E-ADC8-635C05AE6534}"/>
    <hyperlink ref="N15" r:id="rId4" xr:uid="{4812AA95-DF22-4C85-98D7-77A6164942F4}"/>
    <hyperlink ref="R37" r:id="rId5" xr:uid="{55851246-89C0-4F2A-80EA-98A0E8591EF0}"/>
    <hyperlink ref="R32" r:id="rId6" xr:uid="{26C6D068-D15C-4663-83CE-E1F2B11C922A}"/>
    <hyperlink ref="V27" r:id="rId7" xr:uid="{CEFF1A68-6C6C-4466-8331-F8673040E86E}"/>
    <hyperlink ref="Z22" r:id="rId8" xr:uid="{449A0772-B789-47E3-991A-2E4E91702330}"/>
    <hyperlink ref="E17" location="'Supply Chain Model'!A1" display="Supply Chain Model" xr:uid="{40C25DDC-D9B0-4016-ADF9-685A1A276551}"/>
    <hyperlink ref="E15" location="'Authoritative Determinations'!A1" display="Product (Authoritative Determinations)" xr:uid="{24EB10E0-0B41-4A3B-87FA-4ED7F8A847ED}"/>
    <hyperlink ref="E16" location="'Vulnerable populations'!A1" display="Vulnerable population" xr:uid="{370C7898-5CE6-4EE8-B8C2-948FEC8763DC}"/>
    <hyperlink ref="E18" location="'Regulatory context'!A1" display="Regulatory context" xr:uid="{49C64832-BF14-4484-96D7-96AAEEAC4386}"/>
    <hyperlink ref="R17" r:id="rId9" xr:uid="{90C8DC80-ED14-4CFC-A635-6DCC497EB2C6}"/>
    <hyperlink ref="R22" r:id="rId10" xr:uid="{701664CC-EA91-4AF6-9713-B9EC615D21A0}"/>
    <hyperlink ref="R27" r:id="rId11" xr:uid="{4FFB8736-DA9D-4B82-86F7-21B153D3E910}"/>
    <hyperlink ref="R42" r:id="rId12" xr:uid="{3C21B168-0CCB-4D18-AE0E-B59A00FAA22E}"/>
    <hyperlink ref="V17" r:id="rId13" xr:uid="{795AF21D-684A-41AA-8E84-37A6A1A62828}"/>
    <hyperlink ref="V22" r:id="rId14" xr:uid="{D5B168BC-D04A-4F21-8D97-9149FA4824A2}"/>
    <hyperlink ref="Z17" r:id="rId15" xr:uid="{E0C899DF-C52E-4CEB-918F-9B1C89476E6E}"/>
  </hyperlinks>
  <pageMargins left="0.23622047244094491" right="0.23622047244094491" top="1.1811023622047245" bottom="0.19685039370078741" header="0.31496062992125984" footer="0.31496062992125984"/>
  <pageSetup paperSize="9" scale="42" fitToHeight="3" orientation="landscape" r:id="rId16"/>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12E95-A87E-4790-BFA7-FDEDAE377E8D}">
  <sheetPr codeName="Sheet8">
    <tabColor theme="4" tint="0.79998168889431442"/>
    <pageSetUpPr fitToPage="1"/>
  </sheetPr>
  <dimension ref="A1:E8"/>
  <sheetViews>
    <sheetView showGridLines="0" zoomScaleNormal="100" workbookViewId="0"/>
  </sheetViews>
  <sheetFormatPr defaultRowHeight="14.5" x14ac:dyDescent="0.35"/>
  <cols>
    <col min="2" max="2" width="12.1796875" customWidth="1"/>
    <col min="3" max="3" width="56.453125" customWidth="1"/>
    <col min="4" max="4" width="70.54296875" customWidth="1"/>
    <col min="5" max="5" width="27.54296875" customWidth="1"/>
  </cols>
  <sheetData>
    <row r="1" spans="1:5" ht="21" x14ac:dyDescent="0.35">
      <c r="A1" s="4"/>
      <c r="B1" s="115" t="s">
        <v>500</v>
      </c>
      <c r="C1" s="115"/>
      <c r="D1" s="115"/>
      <c r="E1" s="115"/>
    </row>
    <row r="2" spans="1:5" ht="21.5" thickBot="1" x14ac:dyDescent="0.4">
      <c r="A2" s="17"/>
      <c r="B2" s="17"/>
      <c r="C2" s="17"/>
      <c r="D2" s="17"/>
      <c r="E2" s="17"/>
    </row>
    <row r="3" spans="1:5" x14ac:dyDescent="0.35">
      <c r="B3" s="14" t="s">
        <v>485</v>
      </c>
      <c r="C3" s="15" t="s">
        <v>486</v>
      </c>
      <c r="D3" s="15" t="s">
        <v>487</v>
      </c>
      <c r="E3" s="16" t="s">
        <v>488</v>
      </c>
    </row>
    <row r="4" spans="1:5" ht="14.5" customHeight="1" x14ac:dyDescent="0.35">
      <c r="B4" s="166" t="s">
        <v>501</v>
      </c>
      <c r="C4" s="168" t="s">
        <v>502</v>
      </c>
      <c r="D4" s="169" t="s">
        <v>503</v>
      </c>
      <c r="E4" s="165">
        <v>1</v>
      </c>
    </row>
    <row r="5" spans="1:5" ht="14.5" customHeight="1" x14ac:dyDescent="0.35">
      <c r="B5" s="166"/>
      <c r="C5" s="168"/>
      <c r="D5" s="169"/>
      <c r="E5" s="152"/>
    </row>
    <row r="6" spans="1:5" x14ac:dyDescent="0.35">
      <c r="B6" s="166"/>
      <c r="C6" s="168"/>
      <c r="D6" s="169"/>
      <c r="E6" s="152"/>
    </row>
    <row r="7" spans="1:5" x14ac:dyDescent="0.35">
      <c r="B7" s="166"/>
      <c r="C7" s="168"/>
      <c r="D7" s="169"/>
      <c r="E7" s="152"/>
    </row>
    <row r="8" spans="1:5" ht="72" customHeight="1" thickBot="1" x14ac:dyDescent="0.4">
      <c r="B8" s="167"/>
      <c r="C8" s="157"/>
      <c r="D8" s="170"/>
      <c r="E8" s="153"/>
    </row>
  </sheetData>
  <sheetProtection algorithmName="SHA-512" hashValue="vpPlFrc8ncyu0I+3/lfz/xzb5HNBm61HRGE9ZWpFesDUfJdeQkWIbjbitPEgPCPzTgiEt02Aq6XjmPgtFEcmwQ==" saltValue="3LJwogAgy81ivLtC4z1FsQ==" spinCount="100000" sheet="1" objects="1" scenarios="1"/>
  <mergeCells count="5">
    <mergeCell ref="E4:E8"/>
    <mergeCell ref="B4:B8"/>
    <mergeCell ref="C4:C8"/>
    <mergeCell ref="D4:D8"/>
    <mergeCell ref="B1:E1"/>
  </mergeCells>
  <pageMargins left="0.23622047244094491" right="0.23622047244094491" top="0.74803149606299213" bottom="0.74803149606299213" header="0.31496062992125984" footer="0.31496062992125984"/>
  <pageSetup paperSize="9" scale="85" orientation="landscape" r:id="rId1"/>
  <headerFooter>
    <oddFooter>&amp;L© 2024 | NSW Anti-slavery Commissioner&amp;C&amp;P of &amp;N&amp;RPrinted &amp;D &amp;T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0A9E8-811E-4208-918A-CA65C79E6E34}">
  <sheetPr codeName="Sheet134">
    <tabColor theme="9" tint="0.59999389629810485"/>
  </sheetPr>
  <dimension ref="A1:AT54"/>
  <sheetViews>
    <sheetView zoomScale="70" zoomScaleNormal="70" zoomScaleSheetLayoutView="50" workbookViewId="0">
      <pane xSplit="8" ySplit="14" topLeftCell="I15" activePane="bottomRight" state="frozen"/>
      <selection sqref="A1:C2"/>
      <selection pane="topRight" sqref="A1:C2"/>
      <selection pane="bottomLeft" sqref="A1:C2"/>
      <selection pane="bottomRight" sqref="A1:C2"/>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4" width="16.81640625" style="26" customWidth="1"/>
    <col min="15"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1164</v>
      </c>
      <c r="G1" s="224"/>
      <c r="H1" s="31"/>
      <c r="I1" s="225" t="str">
        <f>HYPERLINK("#'Inherent Risk Identification'!"&amp;"A"&amp;MATCH("Link to "&amp;F1,'Inherent Risk Identification'!A:A,0)*1,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High</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Exempt</v>
      </c>
      <c r="C15" s="197"/>
      <c r="D15" s="46"/>
      <c r="E15" s="36" t="s">
        <v>20</v>
      </c>
      <c r="F15" s="37">
        <v>0</v>
      </c>
      <c r="G15" s="9" t="str">
        <f>HYPERLINK("#i14", "Sources &gt;&gt;")</f>
        <v>Sources &gt;&gt;</v>
      </c>
      <c r="H15" s="46"/>
      <c r="I15" s="198"/>
      <c r="J15" s="199"/>
      <c r="K15" s="200" t="s">
        <v>523</v>
      </c>
      <c r="L15" s="200"/>
      <c r="M15" s="200"/>
      <c r="N15" s="86" t="s">
        <v>524</v>
      </c>
      <c r="O15" s="95" t="s">
        <v>525</v>
      </c>
      <c r="Q15" s="201"/>
      <c r="R15" s="201"/>
      <c r="S15" s="201"/>
      <c r="U15" s="201"/>
      <c r="V15" s="201"/>
      <c r="W15" s="201"/>
      <c r="Y15" s="201"/>
      <c r="Z15" s="201"/>
      <c r="AA15" s="201"/>
    </row>
    <row r="16" spans="1:46" ht="20.149999999999999" customHeight="1" x14ac:dyDescent="0.35">
      <c r="A16" s="91" t="s">
        <v>526</v>
      </c>
      <c r="B16" s="189" t="str">
        <f>VLOOKUP("Link to "&amp;$F$1,PC_Risk,3,FALSE)</f>
        <v>Correctional Facility Related</v>
      </c>
      <c r="C16" s="190"/>
      <c r="D16" s="47"/>
      <c r="E16" s="36" t="s">
        <v>516</v>
      </c>
      <c r="F16" s="37">
        <v>1</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Inmate Wages</v>
      </c>
      <c r="C17" s="192"/>
      <c r="E17" s="36" t="s">
        <v>22</v>
      </c>
      <c r="F17" s="37">
        <v>1</v>
      </c>
      <c r="G17" s="9" t="str">
        <f>HYPERLINK("#U14", "Sources &gt;&gt;")</f>
        <v>Sources &gt;&gt;</v>
      </c>
      <c r="I17" s="35" t="s">
        <v>538</v>
      </c>
      <c r="J17" s="41" t="str">
        <f>IFERROR(VLOOKUP(I17,'ISO3166-1'!A:C,3,FALSE),"")</f>
        <v>Australia</v>
      </c>
      <c r="K17" s="34"/>
      <c r="L17" s="35"/>
      <c r="M17" s="35"/>
      <c r="N17" s="39"/>
      <c r="O17" s="96"/>
      <c r="Q17" s="176" t="s">
        <v>1165</v>
      </c>
      <c r="R17" s="188" t="s">
        <v>1166</v>
      </c>
      <c r="S17" s="234" t="s">
        <v>1167</v>
      </c>
      <c r="U17" s="176" t="s">
        <v>1168</v>
      </c>
      <c r="V17" s="188" t="s">
        <v>1169</v>
      </c>
      <c r="W17" s="234" t="s">
        <v>1170</v>
      </c>
      <c r="Y17" s="176" t="s">
        <v>1171</v>
      </c>
      <c r="Z17" s="188" t="s">
        <v>1172</v>
      </c>
      <c r="AA17" s="234" t="s">
        <v>1173</v>
      </c>
    </row>
    <row r="18" spans="1:27" ht="20.149999999999999" customHeight="1" x14ac:dyDescent="0.35">
      <c r="A18" s="202" t="s">
        <v>542</v>
      </c>
      <c r="B18" s="202"/>
      <c r="C18" s="202"/>
      <c r="D18" s="48"/>
      <c r="E18" s="36" t="s">
        <v>521</v>
      </c>
      <c r="F18" s="37">
        <v>1</v>
      </c>
      <c r="G18" s="9" t="str">
        <f>HYPERLINK("#Y14", "Sources &gt;&gt;")</f>
        <v>Sources &gt;&gt;</v>
      </c>
      <c r="H18" s="48"/>
      <c r="I18" s="35"/>
      <c r="J18" s="41" t="str">
        <f>IFERROR(VLOOKUP(I18,'ISO3166-1'!A:C,3,FALSE),"")</f>
        <v/>
      </c>
      <c r="K18" s="78"/>
      <c r="L18" s="35"/>
      <c r="M18" s="79"/>
      <c r="N18" s="39"/>
      <c r="O18" s="96"/>
      <c r="Q18" s="177"/>
      <c r="R18" s="193"/>
      <c r="S18" s="235"/>
      <c r="U18" s="177"/>
      <c r="V18" s="177"/>
      <c r="W18" s="235"/>
      <c r="Y18" s="177"/>
      <c r="Z18" s="177"/>
      <c r="AA18" s="235"/>
    </row>
    <row r="19" spans="1:27" ht="20.149999999999999" customHeight="1" x14ac:dyDescent="0.35">
      <c r="A19" s="92"/>
      <c r="B19" s="9" t="str">
        <f>IF(A19="","",HYPERLINK("#'"&amp;A19&amp;"'!A1","Link"))</f>
        <v/>
      </c>
      <c r="C19" s="32"/>
      <c r="D19" s="49"/>
      <c r="H19" s="49"/>
      <c r="I19" s="35"/>
      <c r="J19" s="41" t="str">
        <f>IFERROR(VLOOKUP(I19,'ISO3166-1'!A:C,3,FALSE),"")</f>
        <v/>
      </c>
      <c r="K19" s="78"/>
      <c r="L19" s="35"/>
      <c r="M19" s="79"/>
      <c r="N19" s="39"/>
      <c r="O19" s="96"/>
      <c r="Q19" s="177"/>
      <c r="R19" s="193"/>
      <c r="S19" s="235"/>
      <c r="U19" s="177"/>
      <c r="V19" s="177"/>
      <c r="W19" s="235"/>
      <c r="Y19" s="177"/>
      <c r="Z19" s="177"/>
      <c r="AA19" s="235"/>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96"/>
      <c r="Q20" s="177"/>
      <c r="R20" s="193"/>
      <c r="S20" s="235"/>
      <c r="U20" s="177"/>
      <c r="V20" s="177"/>
      <c r="W20" s="235"/>
      <c r="Y20" s="177"/>
      <c r="Z20" s="177"/>
      <c r="AA20" s="235"/>
    </row>
    <row r="21" spans="1:27" ht="20.149999999999999" customHeight="1" x14ac:dyDescent="0.35">
      <c r="A21" s="93"/>
      <c r="B21" s="9" t="str">
        <f t="shared" si="0"/>
        <v/>
      </c>
      <c r="C21" s="94"/>
      <c r="D21" s="49"/>
      <c r="E21" s="206" t="s">
        <v>1174</v>
      </c>
      <c r="F21" s="206"/>
      <c r="G21" s="206"/>
      <c r="H21" s="49"/>
      <c r="I21" s="35"/>
      <c r="J21" s="41" t="str">
        <f>IFERROR(VLOOKUP(I21,'ISO3166-1'!A:C,3,FALSE),"")</f>
        <v/>
      </c>
      <c r="K21" s="78"/>
      <c r="L21" s="35"/>
      <c r="M21" s="79"/>
      <c r="N21" s="39"/>
      <c r="O21" s="96"/>
      <c r="Q21" s="178"/>
      <c r="R21" s="194"/>
      <c r="S21" s="236"/>
      <c r="U21" s="178"/>
      <c r="V21" s="178"/>
      <c r="W21" s="236"/>
      <c r="Y21" s="178"/>
      <c r="Z21" s="178"/>
      <c r="AA21" s="236"/>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96"/>
      <c r="Q22" s="176" t="s">
        <v>1175</v>
      </c>
      <c r="R22" s="188" t="s">
        <v>1176</v>
      </c>
      <c r="S22" s="234" t="s">
        <v>1177</v>
      </c>
      <c r="U22" s="176" t="s">
        <v>1178</v>
      </c>
      <c r="V22" s="188" t="s">
        <v>1179</v>
      </c>
      <c r="W22" s="234" t="s">
        <v>1180</v>
      </c>
      <c r="Y22" s="176" t="s">
        <v>1181</v>
      </c>
      <c r="Z22" s="188" t="s">
        <v>1182</v>
      </c>
      <c r="AA22" s="234" t="s">
        <v>1183</v>
      </c>
    </row>
    <row r="23" spans="1:27" ht="20.149999999999999" customHeight="1" x14ac:dyDescent="0.35">
      <c r="A23" s="70" t="s">
        <v>522</v>
      </c>
      <c r="B23" s="181" t="str">
        <f>IFERROR(VLOOKUP("A"&amp;$F$1*1&amp;"B1",'Level 4 Categories'!$A:$H,4,FALSE),"")</f>
        <v>Exempt</v>
      </c>
      <c r="C23" s="182"/>
      <c r="E23" s="206"/>
      <c r="F23" s="206"/>
      <c r="G23" s="206"/>
      <c r="I23" s="35"/>
      <c r="J23" s="41" t="str">
        <f>IFERROR(VLOOKUP(I23,'ISO3166-1'!A:C,3,FALSE),"")</f>
        <v/>
      </c>
      <c r="K23" s="78"/>
      <c r="L23" s="35"/>
      <c r="M23" s="79"/>
      <c r="N23" s="39"/>
      <c r="O23" s="96"/>
      <c r="Q23" s="177"/>
      <c r="R23" s="177"/>
      <c r="S23" s="235"/>
      <c r="U23" s="177"/>
      <c r="V23" s="177"/>
      <c r="W23" s="235"/>
      <c r="Y23" s="177"/>
      <c r="Z23" s="177"/>
      <c r="AA23" s="235"/>
    </row>
    <row r="24" spans="1:27" ht="20.149999999999999" customHeight="1" x14ac:dyDescent="0.35">
      <c r="A24" s="71" t="s">
        <v>526</v>
      </c>
      <c r="B24" s="183" t="str">
        <f>IFERROR(VLOOKUP("A"&amp;$F$1*1&amp;"B1",'Level 4 Categories'!$A:$H,5,FALSE),"")</f>
        <v>Correctional Facility Related</v>
      </c>
      <c r="C24" s="184"/>
      <c r="D24" s="48"/>
      <c r="E24" s="206"/>
      <c r="F24" s="206"/>
      <c r="G24" s="206"/>
      <c r="H24" s="48"/>
      <c r="I24" s="35"/>
      <c r="J24" s="41" t="str">
        <f>IFERROR(VLOOKUP(I24,'ISO3166-1'!A:C,3,FALSE),"")</f>
        <v/>
      </c>
      <c r="K24" s="78"/>
      <c r="L24" s="35"/>
      <c r="M24" s="79"/>
      <c r="N24" s="39"/>
      <c r="O24" s="96"/>
      <c r="Q24" s="177"/>
      <c r="R24" s="177"/>
      <c r="S24" s="235"/>
      <c r="U24" s="177"/>
      <c r="V24" s="177"/>
      <c r="W24" s="235"/>
      <c r="Y24" s="177"/>
      <c r="Z24" s="177"/>
      <c r="AA24" s="235"/>
    </row>
    <row r="25" spans="1:27" ht="20.149999999999999" customHeight="1" x14ac:dyDescent="0.35">
      <c r="A25" s="72" t="s">
        <v>537</v>
      </c>
      <c r="B25" s="185" t="str">
        <f>IFERROR(VLOOKUP("A"&amp;$F$1*1&amp;"B1",'Level 4 Categories'!$A:$H,6,FALSE),"")</f>
        <v>Inmate Wages</v>
      </c>
      <c r="C25" s="186"/>
      <c r="D25" s="44"/>
      <c r="E25" s="206"/>
      <c r="F25" s="206"/>
      <c r="G25" s="206"/>
      <c r="H25" s="57"/>
      <c r="I25" s="35"/>
      <c r="J25" s="41" t="str">
        <f>IFERROR(VLOOKUP(I25,'ISO3166-1'!A:C,3,FALSE),"")</f>
        <v/>
      </c>
      <c r="K25" s="78"/>
      <c r="L25" s="35"/>
      <c r="M25" s="79"/>
      <c r="N25" s="39"/>
      <c r="O25" s="96"/>
      <c r="Q25" s="177"/>
      <c r="R25" s="177"/>
      <c r="S25" s="235"/>
      <c r="U25" s="177"/>
      <c r="V25" s="177"/>
      <c r="W25" s="235"/>
      <c r="Y25" s="177"/>
      <c r="Z25" s="177"/>
      <c r="AA25" s="235"/>
    </row>
    <row r="26" spans="1:27" ht="20.149999999999999" customHeight="1" x14ac:dyDescent="0.35">
      <c r="A26" s="187" t="s">
        <v>549</v>
      </c>
      <c r="B26" s="179" t="str">
        <f>IF(IFERROR(VLOOKUP("A"&amp;$F$1*1&amp;"B"&amp;ROW(A26)-25,'Level 4 Categories'!$A:$J,10,FALSE),"")=0,"Level 4 detail not available",IFERROR(VLOOKUP("A"&amp;$F$1*1&amp;"B"&amp;ROW(A26)-25,'Level 4 Categories'!$A:$J,10,FALSE),""))</f>
        <v>Wages Jail or prison or penitentiary services</v>
      </c>
      <c r="C26" s="180"/>
      <c r="D26" s="44"/>
      <c r="E26" s="206"/>
      <c r="F26" s="206"/>
      <c r="G26" s="206"/>
      <c r="H26" s="57"/>
      <c r="I26" s="35"/>
      <c r="J26" s="41" t="str">
        <f>IFERROR(VLOOKUP(I26,'ISO3166-1'!A:C,3,FALSE),"")</f>
        <v/>
      </c>
      <c r="K26" s="78"/>
      <c r="L26" s="35"/>
      <c r="M26" s="79"/>
      <c r="N26" s="39"/>
      <c r="O26" s="96"/>
      <c r="Q26" s="178"/>
      <c r="R26" s="178"/>
      <c r="S26" s="236"/>
      <c r="U26" s="178"/>
      <c r="V26" s="178"/>
      <c r="W26" s="236"/>
      <c r="Y26" s="178"/>
      <c r="Z26" s="178"/>
      <c r="AA26" s="236"/>
    </row>
    <row r="27" spans="1:27" ht="20.149999999999999" customHeight="1" x14ac:dyDescent="0.35">
      <c r="A27" s="187"/>
      <c r="B27" s="179" t="str">
        <f>IF(IFERROR(VLOOKUP("A"&amp;$F$1*1&amp;"B"&amp;ROW(A27)-25,'Level 4 Categories'!$A:$J,10,FALSE),"")=0,"Level 4 detail not available",IFERROR(VLOOKUP("A"&amp;$F$1*1&amp;"B"&amp;ROW(A27)-25,'Level 4 Categories'!$A:$J,10,FALSE),""))</f>
        <v/>
      </c>
      <c r="C27" s="180"/>
      <c r="D27" s="44"/>
      <c r="E27" s="206"/>
      <c r="F27" s="206"/>
      <c r="G27" s="206"/>
      <c r="H27" s="57"/>
      <c r="I27" s="35"/>
      <c r="J27" s="41" t="str">
        <f>IFERROR(VLOOKUP(I27,'ISO3166-1'!A:C,3,FALSE),"")</f>
        <v/>
      </c>
      <c r="K27" s="78"/>
      <c r="L27" s="35"/>
      <c r="M27" s="79"/>
      <c r="N27" s="39"/>
      <c r="O27" s="96"/>
      <c r="Q27" s="176"/>
      <c r="R27" s="188"/>
      <c r="S27" s="176"/>
      <c r="U27" s="176"/>
      <c r="V27" s="188"/>
      <c r="W27" s="176"/>
      <c r="Y27" s="176" t="s">
        <v>1184</v>
      </c>
      <c r="Z27" s="188" t="s">
        <v>1185</v>
      </c>
      <c r="AA27" s="234" t="s">
        <v>1186</v>
      </c>
    </row>
    <row r="28" spans="1:27" ht="20.149999999999999" customHeight="1" x14ac:dyDescent="0.35">
      <c r="A28" s="187"/>
      <c r="B28" s="179" t="str">
        <f>IF(IFERROR(VLOOKUP("A"&amp;$F$1*1&amp;"B"&amp;ROW(A28)-25,'Level 4 Categories'!$A:$J,10,FALSE),"")=0,"Level 4 detail not available",IFERROR(VLOOKUP("A"&amp;$F$1*1&amp;"B"&amp;ROW(A28)-25,'Level 4 Categories'!$A:$J,10,FALSE),""))</f>
        <v/>
      </c>
      <c r="C28" s="180"/>
      <c r="D28" s="44"/>
      <c r="E28" s="206"/>
      <c r="F28" s="206"/>
      <c r="G28" s="206"/>
      <c r="H28" s="57"/>
      <c r="I28" s="35"/>
      <c r="J28" s="41" t="str">
        <f>IFERROR(VLOOKUP(I28,'ISO3166-1'!A:C,3,FALSE),"")</f>
        <v/>
      </c>
      <c r="K28" s="78"/>
      <c r="L28" s="35"/>
      <c r="M28" s="79"/>
      <c r="N28" s="39"/>
      <c r="O28" s="96"/>
      <c r="Q28" s="177"/>
      <c r="R28" s="177"/>
      <c r="S28" s="177"/>
      <c r="U28" s="177"/>
      <c r="V28" s="193"/>
      <c r="W28" s="177"/>
      <c r="Y28" s="177"/>
      <c r="Z28" s="177"/>
      <c r="AA28" s="235"/>
    </row>
    <row r="29" spans="1:27" ht="20.149999999999999" customHeight="1" x14ac:dyDescent="0.35">
      <c r="A29" s="187"/>
      <c r="B29" s="179" t="str">
        <f>IF(IFERROR(VLOOKUP("A"&amp;$F$1*1&amp;"B"&amp;ROW(A29)-25,'Level 4 Categories'!$A:$J,10,FALSE),"")=0,"Level 4 detail not available",IFERROR(VLOOKUP("A"&amp;$F$1*1&amp;"B"&amp;ROW(A29)-25,'Level 4 Categories'!$A:$J,10,FALSE),""))</f>
        <v/>
      </c>
      <c r="C29" s="180"/>
      <c r="D29" s="44"/>
      <c r="E29" s="206"/>
      <c r="F29" s="206"/>
      <c r="G29" s="206"/>
      <c r="H29" s="57"/>
      <c r="I29" s="35"/>
      <c r="J29" s="41" t="str">
        <f>IFERROR(VLOOKUP(I29,'ISO3166-1'!A:C,3,FALSE),"")</f>
        <v/>
      </c>
      <c r="K29" s="78"/>
      <c r="L29" s="35"/>
      <c r="M29" s="79"/>
      <c r="N29" s="39"/>
      <c r="O29" s="96"/>
      <c r="Q29" s="177"/>
      <c r="R29" s="177"/>
      <c r="S29" s="177"/>
      <c r="U29" s="177"/>
      <c r="V29" s="193"/>
      <c r="W29" s="177"/>
      <c r="Y29" s="177"/>
      <c r="Z29" s="177"/>
      <c r="AA29" s="235"/>
    </row>
    <row r="30" spans="1:27" ht="20.149999999999999" customHeight="1" x14ac:dyDescent="0.35">
      <c r="A30" s="187"/>
      <c r="B30" s="179" t="str">
        <f>IF(IFERROR(VLOOKUP("A"&amp;$F$1*1&amp;"B"&amp;ROW(A30)-25,'Level 4 Categories'!$A:$J,10,FALSE),"")=0,"Level 4 detail not available",IFERROR(VLOOKUP("A"&amp;$F$1*1&amp;"B"&amp;ROW(A30)-25,'Level 4 Categories'!$A:$J,10,FALSE),""))</f>
        <v/>
      </c>
      <c r="C30" s="180"/>
      <c r="D30" s="44"/>
      <c r="E30" s="206"/>
      <c r="F30" s="206"/>
      <c r="G30" s="206"/>
      <c r="H30" s="57"/>
      <c r="I30" s="35"/>
      <c r="J30" s="41" t="str">
        <f>IFERROR(VLOOKUP(I30,'ISO3166-1'!A:C,3,FALSE),"")</f>
        <v/>
      </c>
      <c r="K30" s="78"/>
      <c r="L30" s="35"/>
      <c r="M30" s="79"/>
      <c r="N30" s="39"/>
      <c r="O30" s="96"/>
      <c r="Q30" s="177"/>
      <c r="R30" s="177"/>
      <c r="S30" s="177"/>
      <c r="U30" s="177"/>
      <c r="V30" s="193"/>
      <c r="W30" s="177"/>
      <c r="Y30" s="177"/>
      <c r="Z30" s="177"/>
      <c r="AA30" s="235"/>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96"/>
      <c r="Q31" s="178"/>
      <c r="R31" s="178"/>
      <c r="S31" s="178"/>
      <c r="U31" s="178"/>
      <c r="V31" s="194"/>
      <c r="W31" s="178"/>
      <c r="Y31" s="178"/>
      <c r="Z31" s="178"/>
      <c r="AA31" s="236"/>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96"/>
      <c r="Q32" s="176"/>
      <c r="R32" s="176"/>
      <c r="S32" s="176"/>
      <c r="U32" s="176"/>
      <c r="V32" s="188"/>
      <c r="W32" s="176"/>
      <c r="Y32" s="176" t="s">
        <v>1187</v>
      </c>
      <c r="Z32" s="188" t="s">
        <v>1188</v>
      </c>
      <c r="AA32" s="234" t="s">
        <v>1189</v>
      </c>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96"/>
      <c r="Q33" s="177"/>
      <c r="R33" s="177"/>
      <c r="S33" s="177"/>
      <c r="U33" s="177"/>
      <c r="V33" s="177"/>
      <c r="W33" s="177"/>
      <c r="Y33" s="177"/>
      <c r="Z33" s="177"/>
      <c r="AA33" s="235"/>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235"/>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235"/>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236"/>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88"/>
      <c r="W37" s="176"/>
      <c r="Y37" s="176" t="s">
        <v>1190</v>
      </c>
      <c r="Z37" s="188" t="s">
        <v>1191</v>
      </c>
      <c r="AA37" s="234" t="s">
        <v>1192</v>
      </c>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235"/>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235"/>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235"/>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236"/>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88"/>
      <c r="AA42" s="234"/>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235"/>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235"/>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235"/>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236"/>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234"/>
      <c r="V47" s="237"/>
      <c r="W47" s="234"/>
      <c r="Y47" s="176"/>
      <c r="Z47" s="188"/>
      <c r="AA47" s="234"/>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235"/>
      <c r="V48" s="235"/>
      <c r="W48" s="235"/>
      <c r="Y48" s="177"/>
      <c r="Z48" s="177"/>
      <c r="AA48" s="235"/>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235"/>
      <c r="V49" s="235"/>
      <c r="W49" s="235"/>
      <c r="Y49" s="177"/>
      <c r="Z49" s="177"/>
      <c r="AA49" s="235"/>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235"/>
      <c r="V50" s="235"/>
      <c r="W50" s="235"/>
      <c r="Y50" s="177"/>
      <c r="Z50" s="177"/>
      <c r="AA50" s="235"/>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236"/>
      <c r="V51" s="236"/>
      <c r="W51" s="236"/>
      <c r="Y51" s="178"/>
      <c r="Z51" s="178"/>
      <c r="AA51" s="236"/>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L9pwIYfzRdlnJSlbLterNRJyfiQOT+id6iC1iV8/4+lpI5b7d5SrQb7QdKTWgFMPnxBAfdrocsJHK7EPQbufBQ==" saltValue="3mLWeQu7K2I1rGfPqFnRNw==" spinCount="100000" sheet="1" objects="1" scenarios="1" formatRows="0"/>
  <mergeCells count="136">
    <mergeCell ref="U5:W11"/>
    <mergeCell ref="Y5:AA11"/>
    <mergeCell ref="AM1:AT2"/>
    <mergeCell ref="F2:G2"/>
    <mergeCell ref="A4:C4"/>
    <mergeCell ref="E4:G4"/>
    <mergeCell ref="I4:O4"/>
    <mergeCell ref="Q4:S4"/>
    <mergeCell ref="U4:W4"/>
    <mergeCell ref="Y4:AA4"/>
    <mergeCell ref="A1:C2"/>
    <mergeCell ref="F1:G1"/>
    <mergeCell ref="I1:I2"/>
    <mergeCell ref="J1:J2"/>
    <mergeCell ref="L1:O2"/>
    <mergeCell ref="W1:W2"/>
    <mergeCell ref="A12:C12"/>
    <mergeCell ref="A14:C14"/>
    <mergeCell ref="E14:G14"/>
    <mergeCell ref="I14:M14"/>
    <mergeCell ref="N14:O14"/>
    <mergeCell ref="Q14:S14"/>
    <mergeCell ref="A5:C11"/>
    <mergeCell ref="E5:G11"/>
    <mergeCell ref="I5:O11"/>
    <mergeCell ref="Q5:S11"/>
    <mergeCell ref="B16:C16"/>
    <mergeCell ref="B17:C17"/>
    <mergeCell ref="Q17:Q21"/>
    <mergeCell ref="R17:R21"/>
    <mergeCell ref="S17:S21"/>
    <mergeCell ref="U17:U21"/>
    <mergeCell ref="U14:W14"/>
    <mergeCell ref="Y14:AA14"/>
    <mergeCell ref="B15:C15"/>
    <mergeCell ref="I15:J15"/>
    <mergeCell ref="K15:M15"/>
    <mergeCell ref="Q15:S15"/>
    <mergeCell ref="U15:W15"/>
    <mergeCell ref="Y15:AA15"/>
    <mergeCell ref="V17:V21"/>
    <mergeCell ref="W17:W21"/>
    <mergeCell ref="Y17:Y21"/>
    <mergeCell ref="Z17:Z21"/>
    <mergeCell ref="AA17:AA21"/>
    <mergeCell ref="A18:C18"/>
    <mergeCell ref="E20:G20"/>
    <mergeCell ref="E21:G51"/>
    <mergeCell ref="A22:C22"/>
    <mergeCell ref="Q22:Q26"/>
    <mergeCell ref="Z22:Z26"/>
    <mergeCell ref="AA22:AA26"/>
    <mergeCell ref="B23:C23"/>
    <mergeCell ref="B24:C24"/>
    <mergeCell ref="B25:C25"/>
    <mergeCell ref="A26:A51"/>
    <mergeCell ref="B26:C26"/>
    <mergeCell ref="B27:C27"/>
    <mergeCell ref="Q27:Q31"/>
    <mergeCell ref="R27:R31"/>
    <mergeCell ref="R22:R26"/>
    <mergeCell ref="S22:S26"/>
    <mergeCell ref="U22:U26"/>
    <mergeCell ref="V22:V26"/>
    <mergeCell ref="W22:W26"/>
    <mergeCell ref="Y22:Y26"/>
    <mergeCell ref="AA27:AA31"/>
    <mergeCell ref="B28:C28"/>
    <mergeCell ref="B29:C29"/>
    <mergeCell ref="B30:C30"/>
    <mergeCell ref="B31:C31"/>
    <mergeCell ref="B32:C32"/>
    <mergeCell ref="Q32:Q36"/>
    <mergeCell ref="R32:R36"/>
    <mergeCell ref="S27:S31"/>
    <mergeCell ref="U27:U31"/>
    <mergeCell ref="V27:V31"/>
    <mergeCell ref="W27:W31"/>
    <mergeCell ref="Y27:Y31"/>
    <mergeCell ref="Z27:Z31"/>
    <mergeCell ref="V32:V36"/>
    <mergeCell ref="W32:W36"/>
    <mergeCell ref="Y32:Y36"/>
    <mergeCell ref="Z32:Z36"/>
    <mergeCell ref="AA32:AA36"/>
    <mergeCell ref="B33:C33"/>
    <mergeCell ref="B34:C34"/>
    <mergeCell ref="B35:C35"/>
    <mergeCell ref="B36:C36"/>
    <mergeCell ref="W37:W41"/>
    <mergeCell ref="Y37:Y41"/>
    <mergeCell ref="Z37:Z41"/>
    <mergeCell ref="AA37:AA41"/>
    <mergeCell ref="B38:C38"/>
    <mergeCell ref="B39:C39"/>
    <mergeCell ref="B40:C40"/>
    <mergeCell ref="B41:C41"/>
    <mergeCell ref="B37:C37"/>
    <mergeCell ref="Q37:Q41"/>
    <mergeCell ref="R37:R41"/>
    <mergeCell ref="S37:S41"/>
    <mergeCell ref="U37:U41"/>
    <mergeCell ref="V37:V41"/>
    <mergeCell ref="S32:S36"/>
    <mergeCell ref="U32:U36"/>
    <mergeCell ref="W42:W46"/>
    <mergeCell ref="Y42:Y46"/>
    <mergeCell ref="Z42:Z46"/>
    <mergeCell ref="AA42:AA46"/>
    <mergeCell ref="B43:C43"/>
    <mergeCell ref="B44:C44"/>
    <mergeCell ref="B45:C45"/>
    <mergeCell ref="B46:C46"/>
    <mergeCell ref="B42:C42"/>
    <mergeCell ref="Q42:Q46"/>
    <mergeCell ref="R42:R46"/>
    <mergeCell ref="S42:S46"/>
    <mergeCell ref="U42:U46"/>
    <mergeCell ref="V42:V46"/>
    <mergeCell ref="A53:O53"/>
    <mergeCell ref="Q53:W53"/>
    <mergeCell ref="Y53:AT53"/>
    <mergeCell ref="W47:W51"/>
    <mergeCell ref="Y47:Y51"/>
    <mergeCell ref="Z47:Z51"/>
    <mergeCell ref="AA47:AA51"/>
    <mergeCell ref="B48:C48"/>
    <mergeCell ref="B49:C49"/>
    <mergeCell ref="B50:C50"/>
    <mergeCell ref="B51:C51"/>
    <mergeCell ref="B47:C47"/>
    <mergeCell ref="Q47:Q51"/>
    <mergeCell ref="R47:R51"/>
    <mergeCell ref="S47:S51"/>
    <mergeCell ref="U47:U51"/>
    <mergeCell ref="V47:V51"/>
  </mergeCells>
  <conditionalFormatting sqref="A12:C12">
    <cfRule type="containsText" dxfId="16" priority="9" operator="containsText" text="⊟">
      <formula>NOT(ISERROR(SEARCH("⊟",A12)))</formula>
    </cfRule>
    <cfRule type="containsText" dxfId="15" priority="10" operator="containsText" text="⊞">
      <formula>NOT(ISERROR(SEARCH("⊞",A12)))</formula>
    </cfRule>
  </conditionalFormatting>
  <conditionalFormatting sqref="F2 G3">
    <cfRule type="cellIs" dxfId="14" priority="4" operator="equal">
      <formula>"Minor"</formula>
    </cfRule>
    <cfRule type="cellIs" dxfId="13" priority="5" operator="equal">
      <formula>"Low"</formula>
    </cfRule>
    <cfRule type="cellIs" dxfId="12" priority="6" operator="equal">
      <formula>"Moderate"</formula>
    </cfRule>
    <cfRule type="cellIs" dxfId="11" priority="7" operator="greaterThanOrEqual">
      <formula>"High"</formula>
    </cfRule>
  </conditionalFormatting>
  <conditionalFormatting sqref="F15">
    <cfRule type="expression" dxfId="10" priority="1">
      <formula>#REF!&lt;&gt;""</formula>
    </cfRule>
  </conditionalFormatting>
  <conditionalFormatting sqref="F16:F18">
    <cfRule type="expression" dxfId="9" priority="8">
      <formula>#REF!&lt;&gt;""</formula>
    </cfRule>
  </conditionalFormatting>
  <conditionalFormatting sqref="L17:M52">
    <cfRule type="cellIs" dxfId="8" priority="3" operator="equal">
      <formula>"Yes"</formula>
    </cfRule>
  </conditionalFormatting>
  <dataValidations count="3">
    <dataValidation type="custom" allowBlank="1" showInputMessage="1" showErrorMessage="1" errorTitle="Enter 0 or 3" error="Enter 0 or 3" promptTitle="Enter 0 or 3" prompt="0 = no risk identified_x000a_3 = risk identified on the HRPL list" sqref="D19" xr:uid="{E87CE893-5D66-4C35-91C5-69DABC699270}">
      <formula1>OR(D19=0,D19=3)</formula1>
    </dataValidation>
    <dataValidation type="custom" allowBlank="1" showInputMessage="1" showErrorMessage="1" errorTitle="Enter 0 or 1" error="Enter 0 or 1" promptTitle="Enter 0 or 1" prompt="0 = no risk identified_x000a_1 = risk identified" sqref="D20:D22 F16:F18" xr:uid="{73F8F838-7CAD-472D-8874-9B81E54DC44C}">
      <formula1>OR(D16=0,D16=1)</formula1>
    </dataValidation>
    <dataValidation type="custom" allowBlank="1" showInputMessage="1" showErrorMessage="1" errorTitle="Enter 0 or 3" error="Enter 0 or 3" promptTitle="Enter 0 or 3" prompt="0 = no risk identified_x000a_3 = risk identified by an Authoritative Determination" sqref="F15" xr:uid="{92600AA3-655F-42D8-806C-FACF5D47CABB}">
      <formula1>OR(F15=0,F15=3)</formula1>
    </dataValidation>
  </dataValidations>
  <hyperlinks>
    <hyperlink ref="K15" r:id="rId1" display="HRPL: Data as of Sepetmeber 28, 2022 (Link)" xr:uid="{B7C73F3B-4917-424D-987F-1EDD71FA47CC}"/>
    <hyperlink ref="K15:M15" r:id="rId2" display="US Dept of Labour TVPRA List 2022 (Link)" xr:uid="{9396B7BA-CB2B-4F5D-A047-4992259D24C1}"/>
    <hyperlink ref="O15" r:id="rId3" xr:uid="{CB7F301B-BEB5-4A76-9C24-8815C08DD64B}"/>
    <hyperlink ref="N15" r:id="rId4" xr:uid="{21292AC0-E646-472B-9A5E-BB33E3FB9D78}"/>
    <hyperlink ref="R17" r:id="rId5" xr:uid="{ACB367D7-6B7C-47AF-9F2D-B0DF4D0340F5}"/>
    <hyperlink ref="V17" r:id="rId6" xr:uid="{D1F0D423-808F-4743-B02E-FAAD843CD3DA}"/>
    <hyperlink ref="R22" r:id="rId7" xr:uid="{16ACD079-39A3-4AD7-A1CF-2AD98B101DA6}"/>
    <hyperlink ref="V22" r:id="rId8" xr:uid="{804255C9-077F-490F-8AAF-C327CE9BB644}"/>
    <hyperlink ref="Z17" r:id="rId9" xr:uid="{5A5489AC-3FE2-4AC1-8BD7-A8727B03AB5B}"/>
    <hyperlink ref="Z22" r:id="rId10" xr:uid="{F42C5337-282B-4BD9-A222-D8DB43EE988A}"/>
    <hyperlink ref="Z27" r:id="rId11" display="https://correctiveservices.dcj.nsw.gov.au/content/dam/dcj/corrective-services-nsw/csi-fact-sheet.pdf" xr:uid="{9EE60B2C-9709-4D78-9279-C9B1B687B89C}"/>
    <hyperlink ref="Z32" r:id="rId12" xr:uid="{4134959C-CE05-47DB-99E3-78824EF9CD54}"/>
    <hyperlink ref="Z37" r:id="rId13" xr:uid="{4AAC0209-7102-468E-A3F2-1EC43844DD5A}"/>
    <hyperlink ref="E17" location="'Supply Chain Model'!A1" display="Supply Chain Model" xr:uid="{A0639EBC-02A7-47CC-B17A-BE76F1356D17}"/>
    <hyperlink ref="E15" location="'Authoritative Determinations'!A1" display="Product (Authoritative Determinations)" xr:uid="{E15784D4-2991-4193-BC25-860C175885E1}"/>
    <hyperlink ref="E16" location="'Vulnerable populations'!A1" display="Vulnerable population" xr:uid="{41F86653-7A61-4075-AF1A-73371D18284A}"/>
    <hyperlink ref="E18" location="'Regulatory context'!A1" display="Regulatory context" xr:uid="{37021FDC-9D96-4BE5-8F8B-4ECAEA620E25}"/>
  </hyperlinks>
  <pageMargins left="0.23622047244094491" right="0.23622047244094491" top="1.1811023622047245" bottom="0.19685039370078741" header="0.31496062992125984" footer="0.31496062992125984"/>
  <pageSetup paperSize="9" scale="42" fitToHeight="3" orientation="landscape" r:id="rId14"/>
  <headerFooter>
    <oddHeader>&amp;L&amp;"-,Bold"&amp;28&amp;K7030A0Office of the
NSW Anti-slavery
Commissioner&amp;C&amp;"-,Bold"&amp;28Modern Slavery Inherent Risk Identification Tool
Procurement Category Modern Slavery Risk Assessment&amp;R&amp;G</oddHeader>
    <oddFooter>&amp;L© 2024 | NSW Anti-slavery Commissioner&amp;C&amp;P of &amp;N&amp;RPrinted &amp;D &amp;T</oddFooter>
  </headerFooter>
  <colBreaks count="2" manualBreakCount="2">
    <brk id="16" max="1048575" man="1"/>
    <brk id="24" max="55" man="1"/>
  </colBreaks>
  <legacyDrawingHF r:id="rId1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A30DB-3178-4C44-8858-516E3235F186}">
  <sheetPr codeName="Sheet54">
    <tabColor rgb="FF002060"/>
  </sheetPr>
  <dimension ref="A1:AT54"/>
  <sheetViews>
    <sheetView zoomScale="50" zoomScaleNormal="50" zoomScaleSheetLayoutView="50" workbookViewId="0">
      <pane xSplit="8" ySplit="14" topLeftCell="W15" activePane="bottomRight" state="frozen"/>
      <selection pane="topRight" activeCell="E5" sqref="E5:G11"/>
      <selection pane="bottomLeft" activeCell="E5" sqref="E5:G11"/>
      <selection pane="bottomRight" activeCell="AK81" sqref="AK81"/>
    </sheetView>
  </sheetViews>
  <sheetFormatPr defaultColWidth="8.81640625" defaultRowHeight="14.5" outlineLevelRow="1" x14ac:dyDescent="0.35"/>
  <cols>
    <col min="1" max="1" width="17.54296875" style="28" customWidth="1"/>
    <col min="2" max="2" width="6.54296875" style="28" customWidth="1"/>
    <col min="3" max="3" width="71.54296875" style="26" customWidth="1"/>
    <col min="4" max="4" width="2.54296875" style="26" customWidth="1"/>
    <col min="5" max="5" width="33.453125" style="26" customWidth="1"/>
    <col min="6" max="7" width="25.54296875" style="26" customWidth="1"/>
    <col min="8" max="8" width="2.54296875" style="26" customWidth="1"/>
    <col min="9" max="9" width="12.54296875" style="26" customWidth="1"/>
    <col min="10" max="10" width="29.54296875" style="26" customWidth="1"/>
    <col min="11" max="11" width="40.54296875" style="26" customWidth="1"/>
    <col min="12" max="13" width="17.54296875" style="26" customWidth="1"/>
    <col min="14" max="15" width="15.54296875" style="26" customWidth="1"/>
    <col min="16" max="16" width="2.54296875" style="26" customWidth="1"/>
    <col min="17" max="18" width="45.54296875" style="26" customWidth="1"/>
    <col min="19" max="19" width="75.54296875" style="26" customWidth="1"/>
    <col min="20" max="20" width="2.54296875" style="26" customWidth="1"/>
    <col min="21" max="22" width="45.54296875" style="26" customWidth="1"/>
    <col min="23" max="23" width="75.54296875" style="26" customWidth="1"/>
    <col min="24" max="24" width="2.54296875" style="26" customWidth="1"/>
    <col min="25" max="26" width="45.54296875" style="26" customWidth="1"/>
    <col min="27" max="27" width="75.54296875" style="26" customWidth="1"/>
    <col min="28" max="37" width="8.81640625" style="26"/>
    <col min="38" max="38" width="4.81640625" style="26" customWidth="1"/>
    <col min="39" max="39" width="12.54296875" style="26" customWidth="1"/>
    <col min="40" max="43" width="8.81640625" style="26"/>
    <col min="44" max="44" width="12.453125" style="26" customWidth="1"/>
    <col min="45" max="45" width="8.81640625" style="26"/>
    <col min="46" max="46" width="5.54296875" style="26" customWidth="1"/>
    <col min="47" max="47" width="2.54296875" style="26" customWidth="1"/>
    <col min="48" max="16384" width="8.81640625" style="26"/>
  </cols>
  <sheetData>
    <row r="1" spans="1:46" ht="21" customHeight="1" x14ac:dyDescent="0.35">
      <c r="A1" s="222" t="s">
        <v>511</v>
      </c>
      <c r="B1" s="222"/>
      <c r="C1" s="222"/>
      <c r="D1" s="24"/>
      <c r="E1" s="58" t="s">
        <v>512</v>
      </c>
      <c r="F1" s="223" t="s">
        <v>513</v>
      </c>
      <c r="G1" s="224"/>
      <c r="H1" s="31"/>
      <c r="I1" s="225" t="str">
        <f>HYPERLINK("#'Inherent Risk Identification'!"&amp;"A"&amp;F1*1+3, "Back to List")</f>
        <v>Back to List</v>
      </c>
      <c r="J1" s="227"/>
      <c r="L1" s="124" t="str">
        <f>IF('Navigation Guides'!B15="","",'Navigation Guides'!B15)</f>
        <v>This document is uncontrolled once downloaded. Any file not downloaded directly from the OASC website may not be current.</v>
      </c>
      <c r="M1" s="125"/>
      <c r="N1" s="125"/>
      <c r="O1" s="126"/>
      <c r="R1" s="31"/>
      <c r="W1" s="229" t="str">
        <f>IF('Navigation Guides'!B15="","",'Navigation Guides'!B15)</f>
        <v>This document is uncontrolled once downloaded. Any file not downloaded directly from the OASC website may not be current.</v>
      </c>
      <c r="AM1" s="124" t="str">
        <f>IF('Navigation Guides'!B15="","",'Navigation Guides'!B15)</f>
        <v>This document is uncontrolled once downloaded. Any file not downloaded directly from the OASC website may not be current.</v>
      </c>
      <c r="AN1" s="125"/>
      <c r="AO1" s="125"/>
      <c r="AP1" s="125"/>
      <c r="AQ1" s="125"/>
      <c r="AR1" s="125"/>
      <c r="AS1" s="125"/>
      <c r="AT1" s="126"/>
    </row>
    <row r="2" spans="1:46" ht="29.15" customHeight="1" thickBot="1" x14ac:dyDescent="0.4">
      <c r="A2" s="222"/>
      <c r="B2" s="222"/>
      <c r="C2" s="222"/>
      <c r="D2" s="24"/>
      <c r="E2" s="59" t="s">
        <v>18</v>
      </c>
      <c r="F2" s="219" t="str">
        <f>IF(SUM(F15:F18)=0,"Minor",IF(SUM(F15:F18)=1,"Low",IF(SUM(F15:F18)=2,"Moderate","High")))</f>
        <v>Minor</v>
      </c>
      <c r="G2" s="220"/>
      <c r="H2" s="38"/>
      <c r="I2" s="226"/>
      <c r="J2" s="228"/>
      <c r="L2" s="130"/>
      <c r="M2" s="131"/>
      <c r="N2" s="131"/>
      <c r="O2" s="132"/>
      <c r="R2" s="31"/>
      <c r="W2" s="230"/>
      <c r="AM2" s="130"/>
      <c r="AN2" s="131"/>
      <c r="AO2" s="131"/>
      <c r="AP2" s="131"/>
      <c r="AQ2" s="131"/>
      <c r="AR2" s="131"/>
      <c r="AS2" s="131"/>
      <c r="AT2" s="132"/>
    </row>
    <row r="3" spans="1:46" ht="10.4" customHeight="1" x14ac:dyDescent="0.35">
      <c r="A3" s="68"/>
      <c r="B3" s="68"/>
      <c r="C3" s="68"/>
      <c r="D3" s="24"/>
      <c r="E3" s="60"/>
      <c r="F3" s="60"/>
      <c r="G3" s="25"/>
      <c r="H3" s="38"/>
      <c r="I3" s="61"/>
      <c r="J3" s="62"/>
      <c r="U3" s="31"/>
    </row>
    <row r="4" spans="1:46" ht="20.149999999999999" customHeight="1" outlineLevel="1" x14ac:dyDescent="0.35">
      <c r="A4" s="221" t="s">
        <v>504</v>
      </c>
      <c r="B4" s="221"/>
      <c r="C4" s="221"/>
      <c r="D4" s="69"/>
      <c r="E4" s="221" t="s">
        <v>514</v>
      </c>
      <c r="F4" s="221"/>
      <c r="G4" s="221"/>
      <c r="H4" s="38"/>
      <c r="I4" s="221" t="s">
        <v>515</v>
      </c>
      <c r="J4" s="221"/>
      <c r="K4" s="221"/>
      <c r="L4" s="221"/>
      <c r="M4" s="221"/>
      <c r="N4" s="221"/>
      <c r="O4" s="221"/>
      <c r="Q4" s="221" t="s">
        <v>516</v>
      </c>
      <c r="R4" s="221"/>
      <c r="S4" s="221"/>
      <c r="U4" s="221" t="s">
        <v>22</v>
      </c>
      <c r="V4" s="221"/>
      <c r="W4" s="221"/>
      <c r="Y4" s="221" t="s">
        <v>517</v>
      </c>
      <c r="Z4" s="221"/>
      <c r="AA4" s="221"/>
    </row>
    <row r="5" spans="1:46" ht="20.149999999999999" customHeight="1" outlineLevel="1" x14ac:dyDescent="0.35">
      <c r="A5" s="208" t="str">
        <f>IF('Navigation Guides'!B1="","",'Navigation Guides'!B1)</f>
        <v>Procurement categories are derived from the NSW Procurement Spend Cube Category Taxonomy as of November 2023. The risk assessment from each category is performed to Level 3.
The 'Procurement Category Intersections' section provides a link to any other categories that intersect with this category.
Level 4 procurement categories are for contextual purposes only.</v>
      </c>
      <c r="B5" s="208"/>
      <c r="C5" s="208"/>
      <c r="D5" s="73">
        <v>1</v>
      </c>
      <c r="E5" s="208" t="str">
        <f>IF('Navigation Guides'!B3="","",'Navigation Guides'!B3)</f>
        <v>When a modern slavery risk factor is 'triggered' (i.e. present), it is assigned a weight. Please refer to the 'IRIT Guidance' tab for further explanation. The 'Sources &gt;&gt;' text contains hyperlinks to the sources identifying risk.
The commentary provides an explanation of triggered risk factors. Labels are included in the commentary that link to each risk factor if the risk is triggered.</v>
      </c>
      <c r="F5" s="208"/>
      <c r="G5" s="208"/>
      <c r="H5" s="38"/>
      <c r="I5" s="209" t="str">
        <f>IF('Navigation Guides'!B5="","",'Navigation Guides'!B5)</f>
        <v>Authoritative Determinations: This section comprises a list of goods and their source countries where there has been an authoritative determination by a governmental or inter-governmental body that there is reason to believe that goods are produced by modern slavery. Applicable goods are listed in the 'Goods' column, with a 'Yes' placed in the 'Forced Labour' and 'Child Labour' columns where such occurrences have been identified. For further explanation on this risk category, please refer to the 'Authoritative Determinations' tab. If these columns remain blank, no risk has been identified in this risk category, and the listed countries are there only to support the display of import data, not because there is any indication of the presence of modern slavery in the production or distribution of the category, in that country.
Import Data: Where applicable, goods import data is included as a guide to represent the value of imports within the category. It shows the top 90% of imports in USD as reported by Australia for the year 2022. The most relevant Standard International Trade Classification (SITC) codes are used to extract data for the category from the United Nations Comtrade database. For diverse categories, consolidated import data may encompass a variety of different products and may not be exhaustive.</v>
      </c>
      <c r="J5" s="209"/>
      <c r="K5" s="209"/>
      <c r="L5" s="209"/>
      <c r="M5" s="209"/>
      <c r="N5" s="209"/>
      <c r="O5" s="209"/>
      <c r="Q5" s="210" t="str">
        <f>IF('Navigation Guides'!B7="","",'Navigation Guides'!B7)</f>
        <v>Sources identifying inherent modern slavery risks to vulnerable populations are shown in this section. Each source is named and hyperlinked, and brief comments are provided as to what information details the risk. For further information on this risk category see the 'Vulnerable Populations' tab.</v>
      </c>
      <c r="R5" s="211"/>
      <c r="S5" s="212"/>
      <c r="U5" s="210" t="str">
        <f>IF('Navigation Guides'!B9="","",'Navigation Guides'!B9)</f>
        <v>Sources identifying inherent modern slavery risks in supply chain models are shown in this section. Each source is named and hyperlinked, and brief comments are provided as to what information details the risk. For further information on this risk category see the 'Supply Chain Model' tab.</v>
      </c>
      <c r="V5" s="211"/>
      <c r="W5" s="212"/>
      <c r="Y5" s="208" t="str">
        <f>IF('Navigation Guides'!B11="","",'Navigation Guides'!B11)</f>
        <v>Sources identifying inherent modern slavery risks related to regulatory risk are shown in this section. Each source is named and hyperlinked, and brief comments are provided as to what information details the risk. For further information on this risk category see the 'Regulatory Risk' tab.</v>
      </c>
      <c r="Z5" s="208"/>
      <c r="AA5" s="208"/>
    </row>
    <row r="6" spans="1:46" ht="20.149999999999999" customHeight="1" outlineLevel="1" x14ac:dyDescent="0.35">
      <c r="A6" s="208"/>
      <c r="B6" s="208"/>
      <c r="C6" s="208"/>
      <c r="D6" s="73"/>
      <c r="E6" s="208"/>
      <c r="F6" s="208"/>
      <c r="G6" s="208"/>
      <c r="H6" s="38"/>
      <c r="I6" s="209"/>
      <c r="J6" s="209"/>
      <c r="K6" s="209"/>
      <c r="L6" s="209"/>
      <c r="M6" s="209"/>
      <c r="N6" s="209"/>
      <c r="O6" s="209"/>
      <c r="Q6" s="213"/>
      <c r="R6" s="214"/>
      <c r="S6" s="215"/>
      <c r="U6" s="213"/>
      <c r="V6" s="214"/>
      <c r="W6" s="215"/>
      <c r="Y6" s="208"/>
      <c r="Z6" s="208"/>
      <c r="AA6" s="208"/>
    </row>
    <row r="7" spans="1:46" ht="20.149999999999999" customHeight="1" outlineLevel="1" x14ac:dyDescent="0.35">
      <c r="A7" s="208"/>
      <c r="B7" s="208"/>
      <c r="C7" s="208"/>
      <c r="D7" s="73"/>
      <c r="E7" s="208"/>
      <c r="F7" s="208"/>
      <c r="G7" s="208"/>
      <c r="H7" s="38"/>
      <c r="I7" s="209"/>
      <c r="J7" s="209"/>
      <c r="K7" s="209"/>
      <c r="L7" s="209"/>
      <c r="M7" s="209"/>
      <c r="N7" s="209"/>
      <c r="O7" s="209"/>
      <c r="Q7" s="213"/>
      <c r="R7" s="214"/>
      <c r="S7" s="215"/>
      <c r="U7" s="213"/>
      <c r="V7" s="214"/>
      <c r="W7" s="215"/>
      <c r="Y7" s="208"/>
      <c r="Z7" s="208"/>
      <c r="AA7" s="208"/>
    </row>
    <row r="8" spans="1:46" ht="20.149999999999999" customHeight="1" outlineLevel="1" x14ac:dyDescent="0.35">
      <c r="A8" s="208"/>
      <c r="B8" s="208"/>
      <c r="C8" s="208"/>
      <c r="D8" s="73"/>
      <c r="E8" s="208"/>
      <c r="F8" s="208"/>
      <c r="G8" s="208"/>
      <c r="H8" s="38"/>
      <c r="I8" s="209"/>
      <c r="J8" s="209"/>
      <c r="K8" s="209"/>
      <c r="L8" s="209"/>
      <c r="M8" s="209"/>
      <c r="N8" s="209"/>
      <c r="O8" s="209"/>
      <c r="Q8" s="213"/>
      <c r="R8" s="214"/>
      <c r="S8" s="215"/>
      <c r="U8" s="213"/>
      <c r="V8" s="214"/>
      <c r="W8" s="215"/>
      <c r="Y8" s="208"/>
      <c r="Z8" s="208"/>
      <c r="AA8" s="208"/>
    </row>
    <row r="9" spans="1:46" ht="20.149999999999999" customHeight="1" outlineLevel="1" x14ac:dyDescent="0.35">
      <c r="A9" s="208"/>
      <c r="B9" s="208"/>
      <c r="C9" s="208"/>
      <c r="D9" s="69"/>
      <c r="E9" s="208"/>
      <c r="F9" s="208"/>
      <c r="G9" s="208"/>
      <c r="H9" s="38"/>
      <c r="I9" s="209"/>
      <c r="J9" s="209"/>
      <c r="K9" s="209"/>
      <c r="L9" s="209"/>
      <c r="M9" s="209"/>
      <c r="N9" s="209"/>
      <c r="O9" s="209"/>
      <c r="Q9" s="213"/>
      <c r="R9" s="214"/>
      <c r="S9" s="215"/>
      <c r="U9" s="213"/>
      <c r="V9" s="214"/>
      <c r="W9" s="215"/>
      <c r="Y9" s="208"/>
      <c r="Z9" s="208"/>
      <c r="AA9" s="208"/>
    </row>
    <row r="10" spans="1:46" ht="20.149999999999999" customHeight="1" outlineLevel="1" x14ac:dyDescent="0.35">
      <c r="A10" s="208"/>
      <c r="B10" s="208"/>
      <c r="C10" s="208"/>
      <c r="D10" s="69"/>
      <c r="E10" s="208"/>
      <c r="F10" s="208"/>
      <c r="G10" s="208"/>
      <c r="H10" s="38"/>
      <c r="I10" s="209"/>
      <c r="J10" s="209"/>
      <c r="K10" s="209"/>
      <c r="L10" s="209"/>
      <c r="M10" s="209"/>
      <c r="N10" s="209"/>
      <c r="O10" s="209"/>
      <c r="Q10" s="213"/>
      <c r="R10" s="214"/>
      <c r="S10" s="215"/>
      <c r="U10" s="213"/>
      <c r="V10" s="214"/>
      <c r="W10" s="215"/>
      <c r="Y10" s="208"/>
      <c r="Z10" s="208"/>
      <c r="AA10" s="208"/>
    </row>
    <row r="11" spans="1:46" ht="20.149999999999999" customHeight="1" outlineLevel="1" x14ac:dyDescent="0.35">
      <c r="A11" s="208"/>
      <c r="B11" s="208"/>
      <c r="C11" s="208"/>
      <c r="E11" s="208"/>
      <c r="F11" s="208"/>
      <c r="G11" s="208"/>
      <c r="I11" s="209"/>
      <c r="J11" s="209"/>
      <c r="K11" s="209"/>
      <c r="L11" s="209"/>
      <c r="M11" s="209"/>
      <c r="N11" s="209"/>
      <c r="O11" s="209"/>
      <c r="Q11" s="216"/>
      <c r="R11" s="217"/>
      <c r="S11" s="218"/>
      <c r="T11" s="43"/>
      <c r="U11" s="216"/>
      <c r="V11" s="217"/>
      <c r="W11" s="218"/>
      <c r="X11" s="43"/>
      <c r="Y11" s="208"/>
      <c r="Z11" s="208"/>
      <c r="AA11" s="208"/>
    </row>
    <row r="12" spans="1:46" ht="20.149999999999999" customHeight="1" x14ac:dyDescent="0.35">
      <c r="A12" s="207" t="str">
        <f>IF(_xlfn.AGGREGATE(2,3,D5)=1,"&lt;&lt; Click the ⊟ symbol to HIDE the navigation guides.","&lt;&lt; Click the ⊞ symbol to SHOW the navigation guides.")</f>
        <v>&lt;&lt; Click the ⊟ symbol to HIDE the navigation guides.</v>
      </c>
      <c r="B12" s="207"/>
      <c r="C12" s="207"/>
      <c r="E12" s="63"/>
      <c r="F12" s="63"/>
      <c r="G12" s="63"/>
      <c r="Q12" s="69"/>
      <c r="R12" s="69"/>
      <c r="S12" s="69"/>
      <c r="T12" s="43"/>
      <c r="U12" s="69"/>
      <c r="V12" s="69"/>
      <c r="W12" s="69"/>
      <c r="X12" s="43"/>
      <c r="Y12" s="69"/>
      <c r="Z12" s="69"/>
      <c r="AA12" s="69"/>
    </row>
    <row r="13" spans="1:46" ht="10.4" customHeight="1" x14ac:dyDescent="0.35">
      <c r="A13" s="67"/>
      <c r="B13" s="67"/>
      <c r="C13" s="66"/>
      <c r="E13" s="65"/>
      <c r="F13" s="65"/>
      <c r="G13" s="65"/>
      <c r="Q13" s="64"/>
      <c r="R13" s="64"/>
      <c r="S13" s="64"/>
      <c r="T13" s="43"/>
      <c r="U13" s="64"/>
      <c r="V13" s="64"/>
      <c r="W13" s="64"/>
      <c r="X13" s="43"/>
      <c r="Y13" s="64"/>
      <c r="Z13" s="64"/>
      <c r="AA13" s="64"/>
    </row>
    <row r="14" spans="1:46" ht="20.149999999999999" customHeight="1" x14ac:dyDescent="0.35">
      <c r="A14" s="203" t="s">
        <v>518</v>
      </c>
      <c r="B14" s="204"/>
      <c r="C14" s="205"/>
      <c r="D14" s="45"/>
      <c r="E14" s="203" t="s">
        <v>519</v>
      </c>
      <c r="F14" s="204"/>
      <c r="G14" s="205"/>
      <c r="H14" s="45"/>
      <c r="I14" s="195" t="s">
        <v>483</v>
      </c>
      <c r="J14" s="195"/>
      <c r="K14" s="195"/>
      <c r="L14" s="195"/>
      <c r="M14" s="195"/>
      <c r="N14" s="195" t="s">
        <v>520</v>
      </c>
      <c r="O14" s="195"/>
      <c r="Q14" s="195" t="s">
        <v>516</v>
      </c>
      <c r="R14" s="195"/>
      <c r="S14" s="195"/>
      <c r="U14" s="195" t="s">
        <v>22</v>
      </c>
      <c r="V14" s="195"/>
      <c r="W14" s="195"/>
      <c r="Y14" s="195" t="s">
        <v>521</v>
      </c>
      <c r="Z14" s="195"/>
      <c r="AA14" s="195"/>
    </row>
    <row r="15" spans="1:46" ht="20.149999999999999" customHeight="1" x14ac:dyDescent="0.35">
      <c r="A15" s="90" t="s">
        <v>522</v>
      </c>
      <c r="B15" s="196" t="str">
        <f>VLOOKUP("Link to "&amp;$F$1,PC_Risk,2,FALSE)</f>
        <v>Facilities and Buildings Management</v>
      </c>
      <c r="C15" s="197"/>
      <c r="D15" s="46"/>
      <c r="E15" s="36" t="s">
        <v>20</v>
      </c>
      <c r="F15" s="37">
        <v>0</v>
      </c>
      <c r="G15" s="9" t="str">
        <f>HYPERLINK("#i14", "Sources &gt;&gt;")</f>
        <v>Sources &gt;&gt;</v>
      </c>
      <c r="H15" s="46"/>
      <c r="I15" s="198"/>
      <c r="J15" s="199"/>
      <c r="K15" s="200" t="s">
        <v>523</v>
      </c>
      <c r="L15" s="200"/>
      <c r="M15" s="200"/>
      <c r="N15" s="86" t="s">
        <v>524</v>
      </c>
      <c r="O15" s="87" t="s">
        <v>525</v>
      </c>
      <c r="Q15" s="201"/>
      <c r="R15" s="201"/>
      <c r="S15" s="201"/>
      <c r="U15" s="201"/>
      <c r="V15" s="201"/>
      <c r="W15" s="201"/>
      <c r="Y15" s="201"/>
      <c r="Z15" s="201"/>
      <c r="AA15" s="201"/>
    </row>
    <row r="16" spans="1:46" ht="20.149999999999999" customHeight="1" x14ac:dyDescent="0.35">
      <c r="A16" s="91" t="s">
        <v>526</v>
      </c>
      <c r="B16" s="189" t="str">
        <f>VLOOKUP("Link to "&amp;$F$1,PC_Risk,3,FALSE)</f>
        <v>Electrical, Mechanical and Elevators</v>
      </c>
      <c r="C16" s="190"/>
      <c r="D16" s="47"/>
      <c r="E16" s="36" t="s">
        <v>516</v>
      </c>
      <c r="F16" s="37">
        <v>0</v>
      </c>
      <c r="G16" s="9" t="str">
        <f>HYPERLINK("#q14", "Sources &gt;&gt;")</f>
        <v>Sources &gt;&gt;</v>
      </c>
      <c r="H16" s="47"/>
      <c r="I16" s="33" t="s">
        <v>527</v>
      </c>
      <c r="J16" s="85" t="s">
        <v>528</v>
      </c>
      <c r="K16" s="85" t="s">
        <v>529</v>
      </c>
      <c r="L16" s="33" t="s">
        <v>530</v>
      </c>
      <c r="M16" s="33" t="s">
        <v>531</v>
      </c>
      <c r="N16" s="33" t="s">
        <v>532</v>
      </c>
      <c r="O16" s="33" t="s">
        <v>533</v>
      </c>
      <c r="Q16" s="33" t="s">
        <v>534</v>
      </c>
      <c r="R16" s="33" t="s">
        <v>535</v>
      </c>
      <c r="S16" s="33" t="s">
        <v>536</v>
      </c>
      <c r="U16" s="33" t="s">
        <v>534</v>
      </c>
      <c r="V16" s="33" t="s">
        <v>535</v>
      </c>
      <c r="W16" s="33" t="s">
        <v>536</v>
      </c>
      <c r="Y16" s="33" t="s">
        <v>534</v>
      </c>
      <c r="Z16" s="33" t="s">
        <v>535</v>
      </c>
      <c r="AA16" s="33" t="s">
        <v>536</v>
      </c>
    </row>
    <row r="17" spans="1:27" ht="20.149999999999999" customHeight="1" x14ac:dyDescent="0.35">
      <c r="A17" s="32" t="s">
        <v>537</v>
      </c>
      <c r="B17" s="191" t="str">
        <f>VLOOKUP("Link to "&amp;$F$1,PC_Risk,4,FALSE)</f>
        <v>Electrical Services</v>
      </c>
      <c r="C17" s="192"/>
      <c r="E17" s="36" t="s">
        <v>22</v>
      </c>
      <c r="F17" s="37">
        <v>0</v>
      </c>
      <c r="G17" s="9" t="str">
        <f>HYPERLINK("#U14", "Sources &gt;&gt;")</f>
        <v>Sources &gt;&gt;</v>
      </c>
      <c r="I17" s="35" t="s">
        <v>538</v>
      </c>
      <c r="J17" s="41" t="str">
        <f>IFERROR(VLOOKUP(I17,'ISO3166-1'!A:C,3,FALSE),"")</f>
        <v>Australia</v>
      </c>
      <c r="K17" s="34"/>
      <c r="L17" s="35"/>
      <c r="M17" s="35"/>
      <c r="N17" s="39"/>
      <c r="O17" s="39"/>
      <c r="Q17" s="176"/>
      <c r="R17" s="188"/>
      <c r="S17" s="176"/>
      <c r="U17" s="176"/>
      <c r="V17" s="188"/>
      <c r="W17" s="176"/>
      <c r="Y17" s="176"/>
      <c r="Z17" s="188"/>
      <c r="AA17" s="176"/>
    </row>
    <row r="18" spans="1:27" ht="20.149999999999999" customHeight="1" x14ac:dyDescent="0.35">
      <c r="A18" s="202" t="s">
        <v>542</v>
      </c>
      <c r="B18" s="202"/>
      <c r="C18" s="202"/>
      <c r="D18" s="48"/>
      <c r="E18" s="36" t="s">
        <v>521</v>
      </c>
      <c r="F18" s="37">
        <v>0</v>
      </c>
      <c r="G18" s="9" t="str">
        <f>HYPERLINK("#Y14", "Sources &gt;&gt;")</f>
        <v>Sources &gt;&gt;</v>
      </c>
      <c r="H18" s="48"/>
      <c r="I18" s="35"/>
      <c r="J18" s="41" t="str">
        <f>IFERROR(VLOOKUP(I18,'ISO3166-1'!A:C,3,FALSE),"")</f>
        <v/>
      </c>
      <c r="K18" s="78"/>
      <c r="L18" s="35"/>
      <c r="M18" s="79"/>
      <c r="N18" s="39"/>
      <c r="O18" s="39"/>
      <c r="Q18" s="177"/>
      <c r="R18" s="193"/>
      <c r="S18" s="177"/>
      <c r="U18" s="177"/>
      <c r="V18" s="177"/>
      <c r="W18" s="177"/>
      <c r="Y18" s="177"/>
      <c r="Z18" s="177"/>
      <c r="AA18" s="177"/>
    </row>
    <row r="19" spans="1:27" ht="20.149999999999999" customHeight="1" x14ac:dyDescent="0.35">
      <c r="A19" s="92" t="s">
        <v>513</v>
      </c>
      <c r="B19" s="9" t="str">
        <f>IF(A19="","",HYPERLINK("#'"&amp;A19&amp;"'!A1","Link"))</f>
        <v>Link</v>
      </c>
      <c r="C19" s="32" t="s">
        <v>1193</v>
      </c>
      <c r="D19" s="49"/>
      <c r="H19" s="49"/>
      <c r="I19" s="35"/>
      <c r="J19" s="41" t="str">
        <f>IFERROR(VLOOKUP(I19,'ISO3166-1'!A:C,3,FALSE),"")</f>
        <v/>
      </c>
      <c r="K19" s="78"/>
      <c r="L19" s="35"/>
      <c r="M19" s="79"/>
      <c r="N19" s="39"/>
      <c r="O19" s="39"/>
      <c r="Q19" s="177"/>
      <c r="R19" s="193"/>
      <c r="S19" s="177"/>
      <c r="U19" s="177"/>
      <c r="V19" s="177"/>
      <c r="W19" s="177"/>
      <c r="Y19" s="177"/>
      <c r="Z19" s="177"/>
      <c r="AA19" s="177"/>
    </row>
    <row r="20" spans="1:27" ht="20.149999999999999" customHeight="1" x14ac:dyDescent="0.35">
      <c r="A20" s="92"/>
      <c r="B20" s="9" t="str">
        <f t="shared" ref="B20:B21" si="0">IF(A20="","",HYPERLINK("#'"&amp;A20&amp;"'!A1","Link"))</f>
        <v/>
      </c>
      <c r="C20" s="32"/>
      <c r="D20" s="49"/>
      <c r="E20" s="203" t="s">
        <v>543</v>
      </c>
      <c r="F20" s="204"/>
      <c r="G20" s="205"/>
      <c r="H20" s="49"/>
      <c r="I20" s="35"/>
      <c r="J20" s="41" t="str">
        <f>IFERROR(VLOOKUP(I20,'ISO3166-1'!A:C,3,FALSE),"")</f>
        <v/>
      </c>
      <c r="K20" s="78"/>
      <c r="L20" s="35"/>
      <c r="M20" s="79"/>
      <c r="N20" s="39"/>
      <c r="O20" s="39"/>
      <c r="Q20" s="177"/>
      <c r="R20" s="193"/>
      <c r="S20" s="177"/>
      <c r="U20" s="177"/>
      <c r="V20" s="177"/>
      <c r="W20" s="177"/>
      <c r="Y20" s="177"/>
      <c r="Z20" s="177"/>
      <c r="AA20" s="177"/>
    </row>
    <row r="21" spans="1:27" ht="20.149999999999999" customHeight="1" x14ac:dyDescent="0.35">
      <c r="A21" s="93"/>
      <c r="B21" s="9" t="str">
        <f t="shared" si="0"/>
        <v/>
      </c>
      <c r="C21" s="94"/>
      <c r="D21" s="49"/>
      <c r="E21" s="206" t="s">
        <v>581</v>
      </c>
      <c r="F21" s="206"/>
      <c r="G21" s="206"/>
      <c r="H21" s="49"/>
      <c r="I21" s="35"/>
      <c r="J21" s="41" t="str">
        <f>IFERROR(VLOOKUP(I21,'ISO3166-1'!A:C,3,FALSE),"")</f>
        <v/>
      </c>
      <c r="K21" s="78"/>
      <c r="L21" s="35"/>
      <c r="M21" s="79"/>
      <c r="N21" s="39"/>
      <c r="O21" s="39"/>
      <c r="Q21" s="178"/>
      <c r="R21" s="194"/>
      <c r="S21" s="178"/>
      <c r="U21" s="178"/>
      <c r="V21" s="178"/>
      <c r="W21" s="178"/>
      <c r="Y21" s="178"/>
      <c r="Z21" s="178"/>
      <c r="AA21" s="178"/>
    </row>
    <row r="22" spans="1:27" ht="20.149999999999999" customHeight="1" x14ac:dyDescent="0.35">
      <c r="A22" s="202" t="s">
        <v>545</v>
      </c>
      <c r="B22" s="202"/>
      <c r="C22" s="202"/>
      <c r="D22" s="49"/>
      <c r="E22" s="206"/>
      <c r="F22" s="206"/>
      <c r="G22" s="206"/>
      <c r="H22" s="49"/>
      <c r="I22" s="35"/>
      <c r="J22" s="41" t="str">
        <f>IFERROR(VLOOKUP(I22,'ISO3166-1'!A:C,3,FALSE),"")</f>
        <v/>
      </c>
      <c r="K22" s="78"/>
      <c r="L22" s="35"/>
      <c r="M22" s="79"/>
      <c r="N22" s="39"/>
      <c r="O22" s="39"/>
      <c r="Q22" s="176"/>
      <c r="R22" s="188"/>
      <c r="S22" s="176"/>
      <c r="U22" s="176"/>
      <c r="V22" s="188"/>
      <c r="W22" s="176"/>
      <c r="Y22" s="176"/>
      <c r="Z22" s="176"/>
      <c r="AA22" s="176"/>
    </row>
    <row r="23" spans="1:27" ht="20.149999999999999" customHeight="1" x14ac:dyDescent="0.35">
      <c r="A23" s="70" t="s">
        <v>522</v>
      </c>
      <c r="B23" s="181" t="str">
        <f>IFERROR(VLOOKUP("A"&amp;$F$1*1&amp;"B1",'Level 4 Categories'!$A:$H,4,FALSE),"")</f>
        <v>Facilities and Buildings Management</v>
      </c>
      <c r="C23" s="182"/>
      <c r="E23" s="206"/>
      <c r="F23" s="206"/>
      <c r="G23" s="206"/>
      <c r="I23" s="35"/>
      <c r="J23" s="41" t="str">
        <f>IFERROR(VLOOKUP(I23,'ISO3166-1'!A:C,3,FALSE),"")</f>
        <v/>
      </c>
      <c r="K23" s="78"/>
      <c r="L23" s="35"/>
      <c r="M23" s="79"/>
      <c r="N23" s="39"/>
      <c r="O23" s="39"/>
      <c r="Q23" s="177"/>
      <c r="R23" s="177"/>
      <c r="S23" s="177"/>
      <c r="U23" s="177"/>
      <c r="V23" s="177"/>
      <c r="W23" s="177"/>
      <c r="Y23" s="177"/>
      <c r="Z23" s="177"/>
      <c r="AA23" s="177"/>
    </row>
    <row r="24" spans="1:27" ht="20.149999999999999" customHeight="1" x14ac:dyDescent="0.35">
      <c r="A24" s="71" t="s">
        <v>526</v>
      </c>
      <c r="B24" s="183" t="str">
        <f>IFERROR(VLOOKUP("A"&amp;$F$1*1&amp;"B1",'Level 4 Categories'!$A:$H,5,FALSE),"")</f>
        <v>Electrical, Mechanical and Elevators</v>
      </c>
      <c r="C24" s="184"/>
      <c r="D24" s="48"/>
      <c r="E24" s="206"/>
      <c r="F24" s="206"/>
      <c r="G24" s="206"/>
      <c r="H24" s="48"/>
      <c r="I24" s="35"/>
      <c r="J24" s="41" t="str">
        <f>IFERROR(VLOOKUP(I24,'ISO3166-1'!A:C,3,FALSE),"")</f>
        <v/>
      </c>
      <c r="K24" s="78"/>
      <c r="L24" s="35"/>
      <c r="M24" s="79"/>
      <c r="N24" s="39"/>
      <c r="O24" s="39"/>
      <c r="Q24" s="177"/>
      <c r="R24" s="177"/>
      <c r="S24" s="177"/>
      <c r="U24" s="177"/>
      <c r="V24" s="177"/>
      <c r="W24" s="177"/>
      <c r="Y24" s="177"/>
      <c r="Z24" s="177"/>
      <c r="AA24" s="177"/>
    </row>
    <row r="25" spans="1:27" ht="20.149999999999999" customHeight="1" x14ac:dyDescent="0.35">
      <c r="A25" s="72" t="s">
        <v>537</v>
      </c>
      <c r="B25" s="185" t="str">
        <f>IFERROR(VLOOKUP("A"&amp;$F$1*1&amp;"B1",'Level 4 Categories'!$A:$H,6,FALSE),"")</f>
        <v>Electrical Services</v>
      </c>
      <c r="C25" s="186"/>
      <c r="D25" s="44"/>
      <c r="E25" s="206"/>
      <c r="F25" s="206"/>
      <c r="G25" s="206"/>
      <c r="H25" s="57"/>
      <c r="I25" s="35"/>
      <c r="J25" s="41" t="str">
        <f>IFERROR(VLOOKUP(I25,'ISO3166-1'!A:C,3,FALSE),"")</f>
        <v/>
      </c>
      <c r="K25" s="78"/>
      <c r="L25" s="35"/>
      <c r="M25" s="79"/>
      <c r="N25" s="39"/>
      <c r="O25" s="39"/>
      <c r="Q25" s="177"/>
      <c r="R25" s="177"/>
      <c r="S25" s="177"/>
      <c r="U25" s="177"/>
      <c r="V25" s="177"/>
      <c r="W25" s="177"/>
      <c r="Y25" s="177"/>
      <c r="Z25" s="177"/>
      <c r="AA25" s="177"/>
    </row>
    <row r="26" spans="1:27" ht="20.149999999999999" customHeight="1" x14ac:dyDescent="0.35">
      <c r="A26" s="187" t="s">
        <v>549</v>
      </c>
      <c r="B26" s="179" t="str">
        <f>IF(IFERROR(VLOOKUP("A"&amp;$F$1*1&amp;"B"&amp;ROW(A26)-25,'Level 4 Categories'!$A:$J,10,FALSE),"")=0,"Level 4 detail not available",IFERROR(VLOOKUP("A"&amp;$F$1*1&amp;"B"&amp;ROW(A26)-25,'Level 4 Categories'!$A:$J,10,FALSE),""))</f>
        <v>Electrical engineering services</v>
      </c>
      <c r="C26" s="180"/>
      <c r="D26" s="44"/>
      <c r="E26" s="206"/>
      <c r="F26" s="206"/>
      <c r="G26" s="206"/>
      <c r="H26" s="57"/>
      <c r="I26" s="35"/>
      <c r="J26" s="41" t="str">
        <f>IFERROR(VLOOKUP(I26,'ISO3166-1'!A:C,3,FALSE),"")</f>
        <v/>
      </c>
      <c r="K26" s="78"/>
      <c r="L26" s="35"/>
      <c r="M26" s="79"/>
      <c r="N26" s="39"/>
      <c r="O26" s="39"/>
      <c r="Q26" s="178"/>
      <c r="R26" s="178"/>
      <c r="S26" s="178"/>
      <c r="U26" s="178"/>
      <c r="V26" s="178"/>
      <c r="W26" s="178"/>
      <c r="Y26" s="178"/>
      <c r="Z26" s="178"/>
      <c r="AA26" s="178"/>
    </row>
    <row r="27" spans="1:27" ht="20.149999999999999" customHeight="1" x14ac:dyDescent="0.35">
      <c r="A27" s="187"/>
      <c r="B27" s="179" t="str">
        <f>IF(IFERROR(VLOOKUP("A"&amp;$F$1*1&amp;"B"&amp;ROW(A27)-25,'Level 4 Categories'!$A:$J,10,FALSE),"")=0,"Level 4 detail not available",IFERROR(VLOOKUP("A"&amp;$F$1*1&amp;"B"&amp;ROW(A27)-25,'Level 4 Categories'!$A:$J,10,FALSE),""))</f>
        <v>Lighting system maintenance or repair service</v>
      </c>
      <c r="C27" s="180"/>
      <c r="D27" s="44"/>
      <c r="E27" s="206"/>
      <c r="F27" s="206"/>
      <c r="G27" s="206"/>
      <c r="H27" s="57"/>
      <c r="I27" s="35"/>
      <c r="J27" s="41" t="str">
        <f>IFERROR(VLOOKUP(I27,'ISO3166-1'!A:C,3,FALSE),"")</f>
        <v/>
      </c>
      <c r="K27" s="78"/>
      <c r="L27" s="35"/>
      <c r="M27" s="79"/>
      <c r="N27" s="39"/>
      <c r="O27" s="39"/>
      <c r="Q27" s="176"/>
      <c r="R27" s="188"/>
      <c r="S27" s="176"/>
      <c r="U27" s="176"/>
      <c r="V27" s="176"/>
      <c r="W27" s="176"/>
      <c r="Y27" s="176"/>
      <c r="Z27" s="176"/>
      <c r="AA27" s="176"/>
    </row>
    <row r="28" spans="1:27" ht="20.149999999999999" customHeight="1" x14ac:dyDescent="0.35">
      <c r="A28" s="187"/>
      <c r="B28" s="179" t="str">
        <f>IF(IFERROR(VLOOKUP("A"&amp;$F$1*1&amp;"B"&amp;ROW(A28)-25,'Level 4 Categories'!$A:$J,10,FALSE),"")=0,"Level 4 detail not available",IFERROR(VLOOKUP("A"&amp;$F$1*1&amp;"B"&amp;ROW(A28)-25,'Level 4 Categories'!$A:$J,10,FALSE),""))</f>
        <v>Electrical inspection service</v>
      </c>
      <c r="C28" s="180"/>
      <c r="D28" s="44"/>
      <c r="E28" s="206"/>
      <c r="F28" s="206"/>
      <c r="G28" s="206"/>
      <c r="H28" s="57"/>
      <c r="I28" s="35"/>
      <c r="J28" s="41" t="str">
        <f>IFERROR(VLOOKUP(I28,'ISO3166-1'!A:C,3,FALSE),"")</f>
        <v/>
      </c>
      <c r="K28" s="78"/>
      <c r="L28" s="35"/>
      <c r="M28" s="79"/>
      <c r="N28" s="39"/>
      <c r="O28" s="39"/>
      <c r="Q28" s="177"/>
      <c r="R28" s="177"/>
      <c r="S28" s="177"/>
      <c r="U28" s="177"/>
      <c r="V28" s="177"/>
      <c r="W28" s="177"/>
      <c r="Y28" s="177"/>
      <c r="Z28" s="177"/>
      <c r="AA28" s="177"/>
    </row>
    <row r="29" spans="1:27" ht="20.149999999999999" customHeight="1" x14ac:dyDescent="0.35">
      <c r="A29" s="187"/>
      <c r="B29" s="179" t="str">
        <f>IF(IFERROR(VLOOKUP("A"&amp;$F$1*1&amp;"B"&amp;ROW(A29)-25,'Level 4 Categories'!$A:$J,10,FALSE),"")=0,"Level 4 detail not available",IFERROR(VLOOKUP("A"&amp;$F$1*1&amp;"B"&amp;ROW(A29)-25,'Level 4 Categories'!$A:$J,10,FALSE),""))</f>
        <v>Underground Electrical Services</v>
      </c>
      <c r="C29" s="180"/>
      <c r="D29" s="44"/>
      <c r="E29" s="206"/>
      <c r="F29" s="206"/>
      <c r="G29" s="206"/>
      <c r="H29" s="57"/>
      <c r="I29" s="35"/>
      <c r="J29" s="41" t="str">
        <f>IFERROR(VLOOKUP(I29,'ISO3166-1'!A:C,3,FALSE),"")</f>
        <v/>
      </c>
      <c r="K29" s="78"/>
      <c r="L29" s="35"/>
      <c r="M29" s="79"/>
      <c r="N29" s="39"/>
      <c r="O29" s="39"/>
      <c r="Q29" s="177"/>
      <c r="R29" s="177"/>
      <c r="S29" s="177"/>
      <c r="U29" s="177"/>
      <c r="V29" s="177"/>
      <c r="W29" s="177"/>
      <c r="Y29" s="177"/>
      <c r="Z29" s="177"/>
      <c r="AA29" s="177"/>
    </row>
    <row r="30" spans="1:27" ht="20.149999999999999" customHeight="1" x14ac:dyDescent="0.35">
      <c r="A30" s="187"/>
      <c r="B30" s="179" t="str">
        <f>IF(IFERROR(VLOOKUP("A"&amp;$F$1*1&amp;"B"&amp;ROW(A30)-25,'Level 4 Categories'!$A:$J,10,FALSE),"")=0,"Level 4 detail not available",IFERROR(VLOOKUP("A"&amp;$F$1*1&amp;"B"&amp;ROW(A30)-25,'Level 4 Categories'!$A:$J,10,FALSE),""))</f>
        <v>Power line inspection service</v>
      </c>
      <c r="C30" s="180"/>
      <c r="D30" s="44"/>
      <c r="E30" s="206"/>
      <c r="F30" s="206"/>
      <c r="G30" s="206"/>
      <c r="H30" s="57"/>
      <c r="I30" s="35"/>
      <c r="J30" s="41" t="str">
        <f>IFERROR(VLOOKUP(I30,'ISO3166-1'!A:C,3,FALSE),"")</f>
        <v/>
      </c>
      <c r="K30" s="78"/>
      <c r="L30" s="35"/>
      <c r="M30" s="79"/>
      <c r="N30" s="39"/>
      <c r="O30" s="39"/>
      <c r="Q30" s="177"/>
      <c r="R30" s="177"/>
      <c r="S30" s="177"/>
      <c r="U30" s="177"/>
      <c r="V30" s="177"/>
      <c r="W30" s="177"/>
      <c r="Y30" s="177"/>
      <c r="Z30" s="177"/>
      <c r="AA30" s="177"/>
    </row>
    <row r="31" spans="1:27" ht="20.149999999999999" customHeight="1" x14ac:dyDescent="0.35">
      <c r="A31" s="187"/>
      <c r="B31" s="179" t="str">
        <f>IF(IFERROR(VLOOKUP("A"&amp;$F$1*1&amp;"B"&amp;ROW(A31)-25,'Level 4 Categories'!$A:$J,10,FALSE),"")=0,"Level 4 detail not available",IFERROR(VLOOKUP("A"&amp;$F$1*1&amp;"B"&amp;ROW(A31)-25,'Level 4 Categories'!$A:$J,10,FALSE),""))</f>
        <v/>
      </c>
      <c r="C31" s="180"/>
      <c r="D31" s="44"/>
      <c r="E31" s="206"/>
      <c r="F31" s="206"/>
      <c r="G31" s="206"/>
      <c r="H31" s="57"/>
      <c r="I31" s="35"/>
      <c r="J31" s="41" t="str">
        <f>IFERROR(VLOOKUP(I31,'ISO3166-1'!A:C,3,FALSE),"")</f>
        <v/>
      </c>
      <c r="K31" s="78"/>
      <c r="L31" s="35"/>
      <c r="M31" s="79"/>
      <c r="N31" s="39"/>
      <c r="O31" s="39"/>
      <c r="Q31" s="178"/>
      <c r="R31" s="178"/>
      <c r="S31" s="178"/>
      <c r="U31" s="178"/>
      <c r="V31" s="178"/>
      <c r="W31" s="178"/>
      <c r="Y31" s="178"/>
      <c r="Z31" s="178"/>
      <c r="AA31" s="178"/>
    </row>
    <row r="32" spans="1:27" ht="20.149999999999999" customHeight="1" x14ac:dyDescent="0.35">
      <c r="A32" s="187"/>
      <c r="B32" s="179" t="str">
        <f>IF(IFERROR(VLOOKUP("A"&amp;$F$1*1&amp;"B"&amp;ROW(A32)-25,'Level 4 Categories'!$A:$J,10,FALSE),"")=0,"Level 4 detail not available",IFERROR(VLOOKUP("A"&amp;$F$1*1&amp;"B"&amp;ROW(A32)-25,'Level 4 Categories'!$A:$J,10,FALSE),""))</f>
        <v/>
      </c>
      <c r="C32" s="180"/>
      <c r="D32" s="44"/>
      <c r="E32" s="206"/>
      <c r="F32" s="206"/>
      <c r="G32" s="206"/>
      <c r="H32" s="57"/>
      <c r="I32" s="35"/>
      <c r="J32" s="41" t="str">
        <f>IFERROR(VLOOKUP(I32,'ISO3166-1'!A:C,3,FALSE),"")</f>
        <v/>
      </c>
      <c r="K32" s="78"/>
      <c r="L32" s="35"/>
      <c r="M32" s="79"/>
      <c r="N32" s="42"/>
      <c r="O32" s="39"/>
      <c r="Q32" s="176"/>
      <c r="R32" s="176"/>
      <c r="S32" s="176"/>
      <c r="U32" s="176"/>
      <c r="V32" s="176"/>
      <c r="W32" s="176"/>
      <c r="Y32" s="176"/>
      <c r="Z32" s="176"/>
      <c r="AA32" s="176"/>
    </row>
    <row r="33" spans="1:27" ht="20.149999999999999" customHeight="1" x14ac:dyDescent="0.35">
      <c r="A33" s="187"/>
      <c r="B33" s="179" t="str">
        <f>IF(IFERROR(VLOOKUP("A"&amp;$F$1*1&amp;"B"&amp;ROW(A33)-25,'Level 4 Categories'!$A:$J,10,FALSE),"")=0,"Level 4 detail not available",IFERROR(VLOOKUP("A"&amp;$F$1*1&amp;"B"&amp;ROW(A33)-25,'Level 4 Categories'!$A:$J,10,FALSE),""))</f>
        <v/>
      </c>
      <c r="C33" s="180"/>
      <c r="D33" s="44"/>
      <c r="E33" s="206"/>
      <c r="F33" s="206"/>
      <c r="G33" s="206"/>
      <c r="H33" s="57"/>
      <c r="I33" s="35"/>
      <c r="J33" s="41" t="str">
        <f>IFERROR(VLOOKUP(I33,'ISO3166-1'!A:C,3,FALSE),"")</f>
        <v/>
      </c>
      <c r="K33" s="78"/>
      <c r="L33" s="35"/>
      <c r="M33" s="79"/>
      <c r="N33" s="42"/>
      <c r="O33" s="39"/>
      <c r="Q33" s="177"/>
      <c r="R33" s="177"/>
      <c r="S33" s="177"/>
      <c r="U33" s="177"/>
      <c r="V33" s="177"/>
      <c r="W33" s="177"/>
      <c r="Y33" s="177"/>
      <c r="Z33" s="177"/>
      <c r="AA33" s="177"/>
    </row>
    <row r="34" spans="1:27" ht="20.149999999999999" customHeight="1" x14ac:dyDescent="0.35">
      <c r="A34" s="187"/>
      <c r="B34" s="179" t="str">
        <f>IF(IFERROR(VLOOKUP("A"&amp;$F$1*1&amp;"B"&amp;ROW(A34)-25,'Level 4 Categories'!$A:$J,10,FALSE),"")=0,"Level 4 detail not available",IFERROR(VLOOKUP("A"&amp;$F$1*1&amp;"B"&amp;ROW(A34)-25,'Level 4 Categories'!$A:$J,10,FALSE),""))</f>
        <v/>
      </c>
      <c r="C34" s="180"/>
      <c r="D34" s="44"/>
      <c r="E34" s="206"/>
      <c r="F34" s="206"/>
      <c r="G34" s="206"/>
      <c r="H34" s="57"/>
      <c r="I34" s="35"/>
      <c r="J34" s="41" t="str">
        <f>IFERROR(VLOOKUP(I34,'ISO3166-1'!A:C,3,FALSE),"")</f>
        <v/>
      </c>
      <c r="K34" s="34"/>
      <c r="L34" s="35"/>
      <c r="M34" s="35"/>
      <c r="N34" s="42"/>
      <c r="O34" s="34"/>
      <c r="Q34" s="177"/>
      <c r="R34" s="177"/>
      <c r="S34" s="177"/>
      <c r="U34" s="177"/>
      <c r="V34" s="177"/>
      <c r="W34" s="177"/>
      <c r="Y34" s="177"/>
      <c r="Z34" s="177"/>
      <c r="AA34" s="177"/>
    </row>
    <row r="35" spans="1:27" ht="20.149999999999999" customHeight="1" x14ac:dyDescent="0.35">
      <c r="A35" s="187"/>
      <c r="B35" s="179" t="str">
        <f>IF(IFERROR(VLOOKUP("A"&amp;$F$1*1&amp;"B"&amp;ROW(A35)-25,'Level 4 Categories'!$A:$J,10,FALSE),"")=0,"Level 4 detail not available",IFERROR(VLOOKUP("A"&amp;$F$1*1&amp;"B"&amp;ROW(A35)-25,'Level 4 Categories'!$A:$J,10,FALSE),""))</f>
        <v/>
      </c>
      <c r="C35" s="180"/>
      <c r="D35" s="44"/>
      <c r="E35" s="206"/>
      <c r="F35" s="206"/>
      <c r="G35" s="206"/>
      <c r="H35" s="57"/>
      <c r="I35" s="35"/>
      <c r="J35" s="41" t="str">
        <f>IFERROR(VLOOKUP(I35,'ISO3166-1'!A:C,3,FALSE),"")</f>
        <v/>
      </c>
      <c r="K35" s="34"/>
      <c r="L35" s="35"/>
      <c r="M35" s="35"/>
      <c r="N35" s="42"/>
      <c r="O35" s="34"/>
      <c r="Q35" s="177"/>
      <c r="R35" s="177"/>
      <c r="S35" s="177"/>
      <c r="U35" s="177"/>
      <c r="V35" s="177"/>
      <c r="W35" s="177"/>
      <c r="Y35" s="177"/>
      <c r="Z35" s="177"/>
      <c r="AA35" s="177"/>
    </row>
    <row r="36" spans="1:27" ht="20.149999999999999" customHeight="1" x14ac:dyDescent="0.35">
      <c r="A36" s="187"/>
      <c r="B36" s="179" t="str">
        <f>IF(IFERROR(VLOOKUP("A"&amp;$F$1*1&amp;"B"&amp;ROW(A36)-25,'Level 4 Categories'!$A:$J,10,FALSE),"")=0,"Level 4 detail not available",IFERROR(VLOOKUP("A"&amp;$F$1*1&amp;"B"&amp;ROW(A36)-25,'Level 4 Categories'!$A:$J,10,FALSE),""))</f>
        <v/>
      </c>
      <c r="C36" s="180"/>
      <c r="D36" s="44"/>
      <c r="E36" s="206"/>
      <c r="F36" s="206"/>
      <c r="G36" s="206"/>
      <c r="H36" s="57"/>
      <c r="I36" s="35"/>
      <c r="J36" s="41" t="str">
        <f>IFERROR(VLOOKUP(I36,'ISO3166-1'!A:C,3,FALSE),"")</f>
        <v/>
      </c>
      <c r="K36" s="34"/>
      <c r="L36" s="35"/>
      <c r="M36" s="35"/>
      <c r="N36" s="42"/>
      <c r="O36" s="34"/>
      <c r="Q36" s="178"/>
      <c r="R36" s="178"/>
      <c r="S36" s="178"/>
      <c r="U36" s="178"/>
      <c r="V36" s="178"/>
      <c r="W36" s="178"/>
      <c r="Y36" s="178"/>
      <c r="Z36" s="178"/>
      <c r="AA36" s="178"/>
    </row>
    <row r="37" spans="1:27" ht="20.149999999999999" customHeight="1" x14ac:dyDescent="0.35">
      <c r="A37" s="187"/>
      <c r="B37" s="179" t="str">
        <f>IF(IFERROR(VLOOKUP("A"&amp;$F$1*1&amp;"B"&amp;ROW(A37)-25,'Level 4 Categories'!$A:$J,10,FALSE),"")=0,"Level 4 detail not available",IFERROR(VLOOKUP("A"&amp;$F$1*1&amp;"B"&amp;ROW(A37)-25,'Level 4 Categories'!$A:$J,10,FALSE),""))</f>
        <v/>
      </c>
      <c r="C37" s="180"/>
      <c r="D37" s="44"/>
      <c r="E37" s="206"/>
      <c r="F37" s="206"/>
      <c r="G37" s="206"/>
      <c r="H37" s="57"/>
      <c r="I37" s="35"/>
      <c r="J37" s="41" t="str">
        <f>IFERROR(VLOOKUP(I37,'ISO3166-1'!A:C,3,FALSE),"")</f>
        <v/>
      </c>
      <c r="K37" s="34"/>
      <c r="L37" s="35"/>
      <c r="M37" s="35"/>
      <c r="N37" s="42"/>
      <c r="O37" s="34"/>
      <c r="Q37" s="176"/>
      <c r="R37" s="176"/>
      <c r="S37" s="176"/>
      <c r="U37" s="176"/>
      <c r="V37" s="176"/>
      <c r="W37" s="176"/>
      <c r="Y37" s="176"/>
      <c r="Z37" s="176"/>
      <c r="AA37" s="176"/>
    </row>
    <row r="38" spans="1:27" ht="20.149999999999999" customHeight="1" x14ac:dyDescent="0.35">
      <c r="A38" s="187"/>
      <c r="B38" s="179" t="str">
        <f>IF(IFERROR(VLOOKUP("A"&amp;$F$1*1&amp;"B"&amp;ROW(A38)-25,'Level 4 Categories'!$A:$J,10,FALSE),"")=0,"Level 4 detail not available",IFERROR(VLOOKUP("A"&amp;$F$1*1&amp;"B"&amp;ROW(A38)-25,'Level 4 Categories'!$A:$J,10,FALSE),""))</f>
        <v/>
      </c>
      <c r="C38" s="180"/>
      <c r="D38" s="44"/>
      <c r="E38" s="206"/>
      <c r="F38" s="206"/>
      <c r="G38" s="206"/>
      <c r="H38" s="57"/>
      <c r="I38" s="35"/>
      <c r="J38" s="41" t="str">
        <f>IFERROR(VLOOKUP(I38,'ISO3166-1'!A:C,3,FALSE),"")</f>
        <v/>
      </c>
      <c r="K38" s="34"/>
      <c r="L38" s="35"/>
      <c r="M38" s="35"/>
      <c r="N38" s="42"/>
      <c r="O38" s="34"/>
      <c r="Q38" s="177"/>
      <c r="R38" s="177"/>
      <c r="S38" s="177"/>
      <c r="U38" s="177"/>
      <c r="V38" s="177"/>
      <c r="W38" s="177"/>
      <c r="Y38" s="177"/>
      <c r="Z38" s="177"/>
      <c r="AA38" s="177"/>
    </row>
    <row r="39" spans="1:27" ht="20.149999999999999" customHeight="1" x14ac:dyDescent="0.35">
      <c r="A39" s="187"/>
      <c r="B39" s="179" t="str">
        <f>IF(IFERROR(VLOOKUP("A"&amp;$F$1*1&amp;"B"&amp;ROW(A39)-25,'Level 4 Categories'!$A:$J,10,FALSE),"")=0,"Level 4 detail not available",IFERROR(VLOOKUP("A"&amp;$F$1*1&amp;"B"&amp;ROW(A39)-25,'Level 4 Categories'!$A:$J,10,FALSE),""))</f>
        <v/>
      </c>
      <c r="C39" s="180"/>
      <c r="D39" s="44"/>
      <c r="E39" s="206"/>
      <c r="F39" s="206"/>
      <c r="G39" s="206"/>
      <c r="H39" s="57"/>
      <c r="I39" s="35"/>
      <c r="J39" s="41" t="str">
        <f>IFERROR(VLOOKUP(I39,'ISO3166-1'!A:C,3,FALSE),"")</f>
        <v/>
      </c>
      <c r="K39" s="34"/>
      <c r="L39" s="35"/>
      <c r="M39" s="35"/>
      <c r="N39" s="42"/>
      <c r="O39" s="34"/>
      <c r="Q39" s="177"/>
      <c r="R39" s="177"/>
      <c r="S39" s="177"/>
      <c r="U39" s="177"/>
      <c r="V39" s="177"/>
      <c r="W39" s="177"/>
      <c r="Y39" s="177"/>
      <c r="Z39" s="177"/>
      <c r="AA39" s="177"/>
    </row>
    <row r="40" spans="1:27" ht="20.149999999999999" customHeight="1" x14ac:dyDescent="0.35">
      <c r="A40" s="187"/>
      <c r="B40" s="179" t="str">
        <f>IF(IFERROR(VLOOKUP("A"&amp;$F$1*1&amp;"B"&amp;ROW(A40)-25,'Level 4 Categories'!$A:$J,10,FALSE),"")=0,"Level 4 detail not available",IFERROR(VLOOKUP("A"&amp;$F$1*1&amp;"B"&amp;ROW(A40)-25,'Level 4 Categories'!$A:$J,10,FALSE),""))</f>
        <v/>
      </c>
      <c r="C40" s="180"/>
      <c r="D40" s="44"/>
      <c r="E40" s="206"/>
      <c r="F40" s="206"/>
      <c r="G40" s="206"/>
      <c r="H40" s="57"/>
      <c r="I40" s="35"/>
      <c r="J40" s="41" t="str">
        <f>IFERROR(VLOOKUP(I40,'ISO3166-1'!A:C,3,FALSE),"")</f>
        <v/>
      </c>
      <c r="K40" s="34"/>
      <c r="L40" s="35"/>
      <c r="M40" s="35"/>
      <c r="N40" s="42"/>
      <c r="O40" s="34"/>
      <c r="Q40" s="177"/>
      <c r="R40" s="177"/>
      <c r="S40" s="177"/>
      <c r="U40" s="177"/>
      <c r="V40" s="177"/>
      <c r="W40" s="177"/>
      <c r="Y40" s="177"/>
      <c r="Z40" s="177"/>
      <c r="AA40" s="177"/>
    </row>
    <row r="41" spans="1:27" ht="20.149999999999999" customHeight="1" x14ac:dyDescent="0.35">
      <c r="A41" s="187"/>
      <c r="B41" s="179" t="str">
        <f>IF(IFERROR(VLOOKUP("A"&amp;$F$1*1&amp;"B"&amp;ROW(A41)-25,'Level 4 Categories'!$A:$J,10,FALSE),"")=0,"Level 4 detail not available",IFERROR(VLOOKUP("A"&amp;$F$1*1&amp;"B"&amp;ROW(A41)-25,'Level 4 Categories'!$A:$J,10,FALSE),""))</f>
        <v/>
      </c>
      <c r="C41" s="180"/>
      <c r="D41" s="44"/>
      <c r="E41" s="206"/>
      <c r="F41" s="206"/>
      <c r="G41" s="206"/>
      <c r="H41" s="57"/>
      <c r="I41" s="35"/>
      <c r="J41" s="41" t="str">
        <f>IFERROR(VLOOKUP(I41,'ISO3166-1'!A:C,3,FALSE),"")</f>
        <v/>
      </c>
      <c r="K41" s="34"/>
      <c r="L41" s="35"/>
      <c r="M41" s="34"/>
      <c r="N41" s="42"/>
      <c r="O41" s="34"/>
      <c r="Q41" s="178"/>
      <c r="R41" s="178"/>
      <c r="S41" s="178"/>
      <c r="U41" s="178"/>
      <c r="V41" s="178"/>
      <c r="W41" s="178"/>
      <c r="Y41" s="178"/>
      <c r="Z41" s="178"/>
      <c r="AA41" s="178"/>
    </row>
    <row r="42" spans="1:27" ht="20.149999999999999" customHeight="1" x14ac:dyDescent="0.35">
      <c r="A42" s="187"/>
      <c r="B42" s="179" t="str">
        <f>IF(IFERROR(VLOOKUP("A"&amp;$F$1*1&amp;"B"&amp;ROW(A42)-25,'Level 4 Categories'!$A:$J,10,FALSE),"")=0,"Level 4 detail not available",IFERROR(VLOOKUP("A"&amp;$F$1*1&amp;"B"&amp;ROW(A42)-25,'Level 4 Categories'!$A:$J,10,FALSE),""))</f>
        <v/>
      </c>
      <c r="C42" s="180"/>
      <c r="E42" s="206"/>
      <c r="F42" s="206"/>
      <c r="G42" s="206"/>
      <c r="I42" s="35"/>
      <c r="J42" s="41" t="str">
        <f>IFERROR(VLOOKUP(I42,'ISO3166-1'!A:C,3,FALSE),"")</f>
        <v/>
      </c>
      <c r="K42" s="34"/>
      <c r="L42" s="35"/>
      <c r="M42" s="34"/>
      <c r="N42" s="42"/>
      <c r="O42" s="34"/>
      <c r="Q42" s="176"/>
      <c r="R42" s="176"/>
      <c r="S42" s="176"/>
      <c r="U42" s="176"/>
      <c r="V42" s="176"/>
      <c r="W42" s="176"/>
      <c r="Y42" s="176"/>
      <c r="Z42" s="176"/>
      <c r="AA42" s="176"/>
    </row>
    <row r="43" spans="1:27" ht="20.149999999999999" customHeight="1" x14ac:dyDescent="0.35">
      <c r="A43" s="187"/>
      <c r="B43" s="179" t="str">
        <f>IF(IFERROR(VLOOKUP("A"&amp;$F$1*1&amp;"B"&amp;ROW(A43)-25,'Level 4 Categories'!$A:$J,10,FALSE),"")=0,"Level 4 detail not available",IFERROR(VLOOKUP("A"&amp;$F$1*1&amp;"B"&amp;ROW(A43)-25,'Level 4 Categories'!$A:$J,10,FALSE),""))</f>
        <v/>
      </c>
      <c r="C43" s="180"/>
      <c r="E43" s="206"/>
      <c r="F43" s="206"/>
      <c r="G43" s="206"/>
      <c r="I43" s="35"/>
      <c r="J43" s="41" t="str">
        <f>IFERROR(VLOOKUP(I43,'ISO3166-1'!A:C,3,FALSE),"")</f>
        <v/>
      </c>
      <c r="K43" s="34"/>
      <c r="L43" s="35"/>
      <c r="M43" s="34"/>
      <c r="N43" s="42"/>
      <c r="O43" s="34"/>
      <c r="Q43" s="177"/>
      <c r="R43" s="177"/>
      <c r="S43" s="177"/>
      <c r="U43" s="177"/>
      <c r="V43" s="177"/>
      <c r="W43" s="177"/>
      <c r="Y43" s="177"/>
      <c r="Z43" s="177"/>
      <c r="AA43" s="177"/>
    </row>
    <row r="44" spans="1:27" ht="20.149999999999999" customHeight="1" x14ac:dyDescent="0.35">
      <c r="A44" s="187"/>
      <c r="B44" s="179" t="str">
        <f>IF(IFERROR(VLOOKUP("A"&amp;$F$1*1&amp;"B"&amp;ROW(A44)-25,'Level 4 Categories'!$A:$J,10,FALSE),"")=0,"Level 4 detail not available",IFERROR(VLOOKUP("A"&amp;$F$1*1&amp;"B"&amp;ROW(A44)-25,'Level 4 Categories'!$A:$J,10,FALSE),""))</f>
        <v/>
      </c>
      <c r="C44" s="180"/>
      <c r="E44" s="206"/>
      <c r="F44" s="206"/>
      <c r="G44" s="206"/>
      <c r="I44" s="35"/>
      <c r="J44" s="41" t="str">
        <f>IFERROR(VLOOKUP(I44,'ISO3166-1'!A:C,3,FALSE),"")</f>
        <v/>
      </c>
      <c r="K44" s="34"/>
      <c r="L44" s="35"/>
      <c r="M44" s="34"/>
      <c r="N44" s="42"/>
      <c r="O44" s="34"/>
      <c r="Q44" s="177"/>
      <c r="R44" s="177"/>
      <c r="S44" s="177"/>
      <c r="U44" s="177"/>
      <c r="V44" s="177"/>
      <c r="W44" s="177"/>
      <c r="Y44" s="177"/>
      <c r="Z44" s="177"/>
      <c r="AA44" s="177"/>
    </row>
    <row r="45" spans="1:27" ht="20.149999999999999" customHeight="1" x14ac:dyDescent="0.35">
      <c r="A45" s="187"/>
      <c r="B45" s="179" t="str">
        <f>IF(IFERROR(VLOOKUP("A"&amp;$F$1*1&amp;"B"&amp;ROW(A45)-25,'Level 4 Categories'!$A:$J,10,FALSE),"")=0,"Level 4 detail not available",IFERROR(VLOOKUP("A"&amp;$F$1*1&amp;"B"&amp;ROW(A45)-25,'Level 4 Categories'!$A:$J,10,FALSE),""))</f>
        <v/>
      </c>
      <c r="C45" s="180"/>
      <c r="E45" s="206"/>
      <c r="F45" s="206"/>
      <c r="G45" s="206"/>
      <c r="I45" s="35"/>
      <c r="J45" s="41" t="str">
        <f>IFERROR(VLOOKUP(I45,'ISO3166-1'!A:C,3,FALSE),"")</f>
        <v/>
      </c>
      <c r="K45" s="34"/>
      <c r="L45" s="35"/>
      <c r="M45" s="34"/>
      <c r="N45" s="42"/>
      <c r="O45" s="34"/>
      <c r="Q45" s="177"/>
      <c r="R45" s="177"/>
      <c r="S45" s="177"/>
      <c r="U45" s="177"/>
      <c r="V45" s="177"/>
      <c r="W45" s="177"/>
      <c r="Y45" s="177"/>
      <c r="Z45" s="177"/>
      <c r="AA45" s="177"/>
    </row>
    <row r="46" spans="1:27" ht="20.149999999999999" customHeight="1" x14ac:dyDescent="0.35">
      <c r="A46" s="187"/>
      <c r="B46" s="179" t="str">
        <f>IF(IFERROR(VLOOKUP("A"&amp;$F$1*1&amp;"B"&amp;ROW(A46)-25,'Level 4 Categories'!$A:$J,10,FALSE),"")=0,"Level 4 detail not available",IFERROR(VLOOKUP("A"&amp;$F$1*1&amp;"B"&amp;ROW(A46)-25,'Level 4 Categories'!$A:$J,10,FALSE),""))</f>
        <v/>
      </c>
      <c r="C46" s="180"/>
      <c r="E46" s="206"/>
      <c r="F46" s="206"/>
      <c r="G46" s="206"/>
      <c r="I46" s="35"/>
      <c r="J46" s="41" t="str">
        <f>IFERROR(VLOOKUP(I46,'ISO3166-1'!A:C,3,FALSE),"")</f>
        <v/>
      </c>
      <c r="K46" s="34"/>
      <c r="L46" s="35"/>
      <c r="M46" s="34"/>
      <c r="N46" s="42"/>
      <c r="O46" s="34"/>
      <c r="Q46" s="178"/>
      <c r="R46" s="178"/>
      <c r="S46" s="178"/>
      <c r="U46" s="178"/>
      <c r="V46" s="178"/>
      <c r="W46" s="178"/>
      <c r="Y46" s="178"/>
      <c r="Z46" s="178"/>
      <c r="AA46" s="178"/>
    </row>
    <row r="47" spans="1:27" ht="20.149999999999999" customHeight="1" x14ac:dyDescent="0.35">
      <c r="A47" s="187"/>
      <c r="B47" s="179" t="str">
        <f>IF(IFERROR(VLOOKUP("A"&amp;$F$1*1&amp;"B"&amp;ROW(A47)-25,'Level 4 Categories'!$A:$J,10,FALSE),"")=0,"Level 4 detail not available",IFERROR(VLOOKUP("A"&amp;$F$1*1&amp;"B"&amp;ROW(A47)-25,'Level 4 Categories'!$A:$J,10,FALSE),""))</f>
        <v/>
      </c>
      <c r="C47" s="180"/>
      <c r="E47" s="206"/>
      <c r="F47" s="206"/>
      <c r="G47" s="206"/>
      <c r="I47" s="35"/>
      <c r="J47" s="41" t="str">
        <f>IFERROR(VLOOKUP(I47,'ISO3166-1'!A:C,3,FALSE),"")</f>
        <v/>
      </c>
      <c r="K47" s="34"/>
      <c r="L47" s="35"/>
      <c r="M47" s="34"/>
      <c r="N47" s="42"/>
      <c r="O47" s="34"/>
      <c r="Q47" s="176"/>
      <c r="R47" s="176"/>
      <c r="S47" s="176"/>
      <c r="U47" s="176"/>
      <c r="V47" s="176"/>
      <c r="W47" s="176"/>
      <c r="Y47" s="176"/>
      <c r="Z47" s="176"/>
      <c r="AA47" s="176"/>
    </row>
    <row r="48" spans="1:27" ht="20.149999999999999" customHeight="1" x14ac:dyDescent="0.35">
      <c r="A48" s="187"/>
      <c r="B48" s="179" t="str">
        <f>IF(IFERROR(VLOOKUP("A"&amp;$F$1*1&amp;"B"&amp;ROW(A48)-25,'Level 4 Categories'!$A:$J,10,FALSE),"")=0,"Level 4 detail not available",IFERROR(VLOOKUP("A"&amp;$F$1*1&amp;"B"&amp;ROW(A48)-25,'Level 4 Categories'!$A:$J,10,FALSE),""))</f>
        <v/>
      </c>
      <c r="C48" s="180"/>
      <c r="E48" s="206"/>
      <c r="F48" s="206"/>
      <c r="G48" s="206"/>
      <c r="I48" s="35"/>
      <c r="J48" s="41" t="str">
        <f>IFERROR(VLOOKUP(I48,'ISO3166-1'!A:C,3,FALSE),"")</f>
        <v/>
      </c>
      <c r="K48" s="34"/>
      <c r="L48" s="35"/>
      <c r="M48" s="34"/>
      <c r="N48" s="42"/>
      <c r="O48" s="34"/>
      <c r="Q48" s="177"/>
      <c r="R48" s="177"/>
      <c r="S48" s="177"/>
      <c r="U48" s="177"/>
      <c r="V48" s="177"/>
      <c r="W48" s="177"/>
      <c r="Y48" s="177"/>
      <c r="Z48" s="177"/>
      <c r="AA48" s="177"/>
    </row>
    <row r="49" spans="1:46" ht="20.149999999999999" customHeight="1" x14ac:dyDescent="0.35">
      <c r="A49" s="187"/>
      <c r="B49" s="179" t="str">
        <f>IF(IFERROR(VLOOKUP("A"&amp;$F$1*1&amp;"B"&amp;ROW(A49)-25,'Level 4 Categories'!$A:$J,10,FALSE),"")=0,"Level 4 detail not available",IFERROR(VLOOKUP("A"&amp;$F$1*1&amp;"B"&amp;ROW(A49)-25,'Level 4 Categories'!$A:$J,10,FALSE),""))</f>
        <v/>
      </c>
      <c r="C49" s="180"/>
      <c r="E49" s="206"/>
      <c r="F49" s="206"/>
      <c r="G49" s="206"/>
      <c r="I49" s="35"/>
      <c r="J49" s="41" t="str">
        <f>IFERROR(VLOOKUP(I49,'ISO3166-1'!A:C,3,FALSE),"")</f>
        <v/>
      </c>
      <c r="K49" s="34"/>
      <c r="L49" s="35"/>
      <c r="M49" s="34"/>
      <c r="N49" s="42"/>
      <c r="O49" s="34"/>
      <c r="Q49" s="177"/>
      <c r="R49" s="177"/>
      <c r="S49" s="177"/>
      <c r="U49" s="177"/>
      <c r="V49" s="177"/>
      <c r="W49" s="177"/>
      <c r="Y49" s="177"/>
      <c r="Z49" s="177"/>
      <c r="AA49" s="177"/>
    </row>
    <row r="50" spans="1:46" ht="20.149999999999999" customHeight="1" x14ac:dyDescent="0.35">
      <c r="A50" s="187"/>
      <c r="B50" s="179" t="str">
        <f>IF(IFERROR(VLOOKUP("A"&amp;$F$1*1&amp;"B"&amp;ROW(A50)-25,'Level 4 Categories'!$A:$J,10,FALSE),"")=0,"Level 4 detail not available",IFERROR(VLOOKUP("A"&amp;$F$1*1&amp;"B"&amp;ROW(A50)-25,'Level 4 Categories'!$A:$J,10,FALSE),""))</f>
        <v/>
      </c>
      <c r="C50" s="180"/>
      <c r="E50" s="206"/>
      <c r="F50" s="206"/>
      <c r="G50" s="206"/>
      <c r="I50" s="35"/>
      <c r="J50" s="41" t="str">
        <f>IFERROR(VLOOKUP(I50,'ISO3166-1'!A:C,3,FALSE),"")</f>
        <v/>
      </c>
      <c r="K50" s="34"/>
      <c r="L50" s="35"/>
      <c r="M50" s="34"/>
      <c r="N50" s="42"/>
      <c r="O50" s="34"/>
      <c r="Q50" s="177"/>
      <c r="R50" s="177"/>
      <c r="S50" s="177"/>
      <c r="U50" s="177"/>
      <c r="V50" s="177"/>
      <c r="W50" s="177"/>
      <c r="Y50" s="177"/>
      <c r="Z50" s="177"/>
      <c r="AA50" s="177"/>
    </row>
    <row r="51" spans="1:46" ht="20.149999999999999" customHeight="1" x14ac:dyDescent="0.35">
      <c r="A51" s="187"/>
      <c r="B51" s="179" t="str">
        <f>IF(IFERROR(VLOOKUP("A"&amp;$F$1*1&amp;"B"&amp;ROW(A51)-25,'Level 4 Categories'!$A:$J,10,FALSE),"")=0,"Level 4 detail not available",IFERROR(VLOOKUP("A"&amp;$F$1*1&amp;"B"&amp;ROW(A51)-25,'Level 4 Categories'!$A:$J,10,FALSE),""))</f>
        <v/>
      </c>
      <c r="C51" s="180"/>
      <c r="E51" s="206"/>
      <c r="F51" s="206"/>
      <c r="G51" s="206"/>
      <c r="I51" s="35"/>
      <c r="J51" s="41" t="str">
        <f>IFERROR(VLOOKUP(I51,'ISO3166-1'!A:C,3,FALSE),"")</f>
        <v/>
      </c>
      <c r="K51" s="34"/>
      <c r="L51" s="35"/>
      <c r="M51" s="34"/>
      <c r="N51" s="42"/>
      <c r="O51" s="34"/>
      <c r="Q51" s="178"/>
      <c r="R51" s="178"/>
      <c r="S51" s="178"/>
      <c r="U51" s="178"/>
      <c r="V51" s="178"/>
      <c r="W51" s="178"/>
      <c r="Y51" s="178"/>
      <c r="Z51" s="178"/>
      <c r="AA51" s="178"/>
    </row>
    <row r="52" spans="1:46" ht="20.149999999999999" customHeight="1" x14ac:dyDescent="0.35">
      <c r="A52" s="81"/>
      <c r="C52" s="28"/>
      <c r="E52" s="57"/>
      <c r="F52" s="57"/>
      <c r="G52" s="57"/>
      <c r="I52" s="82"/>
      <c r="J52" s="83"/>
      <c r="K52" s="83"/>
      <c r="L52" s="82"/>
      <c r="M52" s="83"/>
      <c r="N52" s="84"/>
      <c r="O52" s="83"/>
      <c r="Q52" s="80"/>
      <c r="R52" s="80"/>
      <c r="S52" s="80"/>
      <c r="U52" s="80"/>
      <c r="V52" s="80"/>
      <c r="W52" s="80"/>
      <c r="Y52" s="80"/>
      <c r="Z52" s="80"/>
      <c r="AA52" s="80"/>
    </row>
    <row r="53" spans="1:46" ht="94.4" customHeight="1" x14ac:dyDescent="0.35">
      <c r="A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B53" s="175"/>
      <c r="C53" s="175"/>
      <c r="D53" s="175"/>
      <c r="E53" s="175"/>
      <c r="F53" s="175"/>
      <c r="G53" s="175"/>
      <c r="H53" s="175"/>
      <c r="I53" s="175"/>
      <c r="J53" s="175"/>
      <c r="K53" s="175"/>
      <c r="L53" s="175"/>
      <c r="M53" s="175"/>
      <c r="N53" s="175"/>
      <c r="O53" s="175"/>
      <c r="P53" s="88"/>
      <c r="Q53" s="175" t="str">
        <f>IF('Navigation Guides'!B13="","",'Navigation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R53" s="175"/>
      <c r="S53" s="175"/>
      <c r="T53" s="175"/>
      <c r="U53" s="175"/>
      <c r="V53" s="175"/>
      <c r="W53" s="175"/>
      <c r="X53" s="88"/>
      <c r="Y53" s="175" t="str">
        <f>'Navigation Guides'!B13</f>
        <v xml:space="preserve">We acknowledge that Aboriginal and Torres Strait Islander peoples are the first peoples and traditional custodians of Australia and the oldest continuing culture in human history. We acknowledge that First Nations communities in New South Wales have survived practices that today we call modern slavery. The legacies of that treatment continue to affect Aboriginal and Torres Strait Islander people today, and through them affect the New South Wales community and economy. We pay our respects to elders past and present and commit to respecting the lands we walk on, and the communities we walk with.
Disclaimer: This tool is intended to be used in conjunction with the Commissioner’s Guidance on Reasonable Steps on Managing Modern Slavery Risks in Operations and Supply-Chains (‘Commissioner’s Guidance’). 
For questions about this tool, please contact the Office of the Anti-slavery Commissioner on GRS@dcj.nsw.gov.au. </v>
      </c>
      <c r="Z53" s="175"/>
      <c r="AA53" s="175"/>
      <c r="AB53" s="175"/>
      <c r="AC53" s="175"/>
      <c r="AD53" s="175"/>
      <c r="AE53" s="175"/>
      <c r="AF53" s="175"/>
      <c r="AG53" s="175"/>
      <c r="AH53" s="175"/>
      <c r="AI53" s="175"/>
      <c r="AJ53" s="175"/>
      <c r="AK53" s="175"/>
      <c r="AL53" s="175"/>
      <c r="AM53" s="175"/>
      <c r="AN53" s="175"/>
      <c r="AO53" s="175"/>
      <c r="AP53" s="175"/>
      <c r="AQ53" s="175"/>
      <c r="AR53" s="175"/>
      <c r="AS53" s="175"/>
      <c r="AT53" s="175"/>
    </row>
    <row r="54" spans="1:46" x14ac:dyDescent="0.35">
      <c r="A54" s="81"/>
      <c r="B54" s="81"/>
      <c r="C54" s="28"/>
    </row>
  </sheetData>
  <sheetProtection algorithmName="SHA-512" hashValue="UmNSq2SdKuZ767VgD8DkjeLVnVjtkHSks58mcz0eAKmd5mEKOvkMrMec+SR9fVtjws0o9haf7yogT4hE51IOZg==" saltValue="WsMSOr+dtXiLZOjDmOGHHQ==" spinCount="100000" sheet="1" objects="1" scenarios="1"/>
  <mergeCells count="136">
    <mergeCell ref="AM1:AT2"/>
    <mergeCell ref="Q53:W53"/>
    <mergeCell ref="A53:O53"/>
    <mergeCell ref="L1:O2"/>
    <mergeCell ref="W1:W2"/>
    <mergeCell ref="B46:C46"/>
    <mergeCell ref="B47:C47"/>
    <mergeCell ref="B48:C48"/>
    <mergeCell ref="B49:C49"/>
    <mergeCell ref="B50:C50"/>
    <mergeCell ref="B51:C51"/>
    <mergeCell ref="B40:C40"/>
    <mergeCell ref="B41:C41"/>
    <mergeCell ref="B42:C42"/>
    <mergeCell ref="B43:C43"/>
    <mergeCell ref="B44:C44"/>
    <mergeCell ref="B45:C45"/>
    <mergeCell ref="B34:C34"/>
    <mergeCell ref="B35:C35"/>
    <mergeCell ref="B36:C36"/>
    <mergeCell ref="B37:C37"/>
    <mergeCell ref="B38:C38"/>
    <mergeCell ref="B39:C39"/>
    <mergeCell ref="B28:C28"/>
    <mergeCell ref="B29:C29"/>
    <mergeCell ref="B30:C30"/>
    <mergeCell ref="B31:C31"/>
    <mergeCell ref="B32:C32"/>
    <mergeCell ref="B33:C33"/>
    <mergeCell ref="B15:C15"/>
    <mergeCell ref="B16:C16"/>
    <mergeCell ref="B17:C17"/>
    <mergeCell ref="B23:C23"/>
    <mergeCell ref="B24:C24"/>
    <mergeCell ref="B25:C25"/>
    <mergeCell ref="A22:C22"/>
    <mergeCell ref="V42:V46"/>
    <mergeCell ref="Z42:Z46"/>
    <mergeCell ref="AA42:AA46"/>
    <mergeCell ref="R47:R51"/>
    <mergeCell ref="V47:V51"/>
    <mergeCell ref="Z47:Z51"/>
    <mergeCell ref="AA47:AA51"/>
    <mergeCell ref="V32:V36"/>
    <mergeCell ref="Z32:Z36"/>
    <mergeCell ref="AA32:AA36"/>
    <mergeCell ref="R37:R41"/>
    <mergeCell ref="V37:V41"/>
    <mergeCell ref="Z37:Z41"/>
    <mergeCell ref="AA37:AA41"/>
    <mergeCell ref="V27:V31"/>
    <mergeCell ref="Z27:Z31"/>
    <mergeCell ref="AA27:AA31"/>
    <mergeCell ref="U15:W15"/>
    <mergeCell ref="Y15:AA15"/>
    <mergeCell ref="R17:R21"/>
    <mergeCell ref="V17:V21"/>
    <mergeCell ref="Z17:Z21"/>
    <mergeCell ref="AA17:AA21"/>
    <mergeCell ref="W17:W21"/>
    <mergeCell ref="Y17:Y21"/>
    <mergeCell ref="U14:W14"/>
    <mergeCell ref="Y14:AA14"/>
    <mergeCell ref="Y53:AT53"/>
    <mergeCell ref="A18:C18"/>
    <mergeCell ref="Y27:Y31"/>
    <mergeCell ref="Q32:Q36"/>
    <mergeCell ref="S32:S36"/>
    <mergeCell ref="U32:U36"/>
    <mergeCell ref="A26:A51"/>
    <mergeCell ref="Q27:Q31"/>
    <mergeCell ref="S27:S31"/>
    <mergeCell ref="R32:R36"/>
    <mergeCell ref="R42:R46"/>
    <mergeCell ref="B26:C26"/>
    <mergeCell ref="B27:C27"/>
    <mergeCell ref="S22:S26"/>
    <mergeCell ref="U22:U26"/>
    <mergeCell ref="W22:W26"/>
    <mergeCell ref="Y22:Y26"/>
    <mergeCell ref="R22:R26"/>
    <mergeCell ref="V22:V26"/>
    <mergeCell ref="Z22:Z26"/>
    <mergeCell ref="AA22:AA26"/>
    <mergeCell ref="R27:R31"/>
    <mergeCell ref="U4:W4"/>
    <mergeCell ref="Y4:AA4"/>
    <mergeCell ref="I5:O11"/>
    <mergeCell ref="Y42:Y46"/>
    <mergeCell ref="Q47:Q51"/>
    <mergeCell ref="S47:S51"/>
    <mergeCell ref="U47:U51"/>
    <mergeCell ref="W47:W51"/>
    <mergeCell ref="Y47:Y51"/>
    <mergeCell ref="Y37:Y41"/>
    <mergeCell ref="Q42:Q46"/>
    <mergeCell ref="S42:S46"/>
    <mergeCell ref="U42:U46"/>
    <mergeCell ref="W42:W46"/>
    <mergeCell ref="W32:W36"/>
    <mergeCell ref="Y32:Y36"/>
    <mergeCell ref="Q37:Q41"/>
    <mergeCell ref="S37:S41"/>
    <mergeCell ref="U37:U41"/>
    <mergeCell ref="W37:W41"/>
    <mergeCell ref="U27:U31"/>
    <mergeCell ref="W27:W31"/>
    <mergeCell ref="U5:W11"/>
    <mergeCell ref="Y5:AA11"/>
    <mergeCell ref="E20:G20"/>
    <mergeCell ref="E21:G51"/>
    <mergeCell ref="Q22:Q26"/>
    <mergeCell ref="Q17:Q21"/>
    <mergeCell ref="S17:S21"/>
    <mergeCell ref="U17:U21"/>
    <mergeCell ref="I15:J15"/>
    <mergeCell ref="K15:M15"/>
    <mergeCell ref="Q15:S15"/>
    <mergeCell ref="A12:C12"/>
    <mergeCell ref="A14:C14"/>
    <mergeCell ref="E14:G14"/>
    <mergeCell ref="A5:C11"/>
    <mergeCell ref="E5:G11"/>
    <mergeCell ref="Q5:S11"/>
    <mergeCell ref="A1:C2"/>
    <mergeCell ref="F1:G1"/>
    <mergeCell ref="I1:I2"/>
    <mergeCell ref="J1:J2"/>
    <mergeCell ref="F2:G2"/>
    <mergeCell ref="A4:C4"/>
    <mergeCell ref="E4:G4"/>
    <mergeCell ref="I4:O4"/>
    <mergeCell ref="Q4:S4"/>
    <mergeCell ref="I14:M14"/>
    <mergeCell ref="N14:O14"/>
    <mergeCell ref="Q14:S14"/>
  </mergeCells>
  <conditionalFormatting sqref="A12:C12">
    <cfRule type="containsText" dxfId="7" priority="12" operator="containsText" text="⊟">
      <formula>NOT(ISERROR(SEARCH("⊟",A12)))</formula>
    </cfRule>
    <cfRule type="containsText" dxfId="6" priority="13" operator="containsText" text="⊞">
      <formula>NOT(ISERROR(SEARCH("⊞",A12)))</formula>
    </cfRule>
  </conditionalFormatting>
  <conditionalFormatting sqref="F2 G3">
    <cfRule type="cellIs" dxfId="5" priority="2" operator="equal">
      <formula>"Minor"</formula>
    </cfRule>
    <cfRule type="cellIs" dxfId="4" priority="3" operator="equal">
      <formula>"Low"</formula>
    </cfRule>
    <cfRule type="cellIs" dxfId="3" priority="4" operator="equal">
      <formula>"Moderate"</formula>
    </cfRule>
    <cfRule type="cellIs" dxfId="2" priority="5" operator="greaterThanOrEqual">
      <formula>"High"</formula>
    </cfRule>
  </conditionalFormatting>
  <conditionalFormatting sqref="F15:F18">
    <cfRule type="expression" dxfId="1" priority="6">
      <formula>#REF!&lt;&gt;""</formula>
    </cfRule>
  </conditionalFormatting>
  <conditionalFormatting sqref="L17:M52">
    <cfRule type="cellIs" dxfId="0" priority="1" operator="equal">
      <formula>"Yes"</formula>
    </cfRule>
  </conditionalFormatting>
  <dataValidations count="3">
    <dataValidation type="custom" allowBlank="1" showInputMessage="1" showErrorMessage="1" errorTitle="Enter 0 or 3" error="Enter 0 or 3" promptTitle="Enter 0 or 3" prompt="0 = no risk identified_x000a_3 = risk identified on the HRPL list" sqref="D19" xr:uid="{09A5861C-661C-4ECA-9462-00560DA5FDAD}">
      <formula1>OR(D19=0,D19=3)</formula1>
    </dataValidation>
    <dataValidation type="custom" allowBlank="1" showInputMessage="1" showErrorMessage="1" errorTitle="Enter 0 or 1" error="Enter 0 or 1" promptTitle="Enter 0 or 1" prompt="0 = no risk identified_x000a_1 = risk identified" sqref="D20:D22 F16:F18" xr:uid="{27624D1D-1EA3-4608-9FDC-0472C89768E2}">
      <formula1>OR(D16=0,D16=1)</formula1>
    </dataValidation>
    <dataValidation type="custom" allowBlank="1" showInputMessage="1" showErrorMessage="1" errorTitle="Enter 0 or 3" error="Enter 0 or 3" promptTitle="Enter 0 or 3" prompt="0 = no risk identified_x000a_3 = risk identified by an Authoritative Determination" sqref="F15" xr:uid="{E5B895CE-95D7-441F-9A06-507113CBF1D4}">
      <formula1>OR(F15=0,F15=3)</formula1>
    </dataValidation>
  </dataValidations>
  <hyperlinks>
    <hyperlink ref="K15" r:id="rId1" display="HRPL: Data as of Sepetmeber 28, 2022 (Link)" xr:uid="{453695E8-1563-42C9-80DC-4945BBC67AB0}"/>
    <hyperlink ref="K15:M15" r:id="rId2" display="US Dept of Labour TVPRA List 2022 (Link)" xr:uid="{3B5EA714-FE2D-468F-BF52-5B2A279FFCA2}"/>
    <hyperlink ref="E17" location="'Supply Chain Model'!A1" display="Supply Chain Model" xr:uid="{F0E5A7FD-D505-414D-ABD9-EAF9010DD67F}"/>
    <hyperlink ref="E15" location="HRPL!A1" display="Product (HRPL)" xr:uid="{8A0F5FD8-6E60-42F2-8793-33FE09E6FA6C}"/>
    <hyperlink ref="E16" location="'Vulnerable populations'!A1" display="Vulnerable population" xr:uid="{DBBAD8C4-7322-415E-9978-780712258C22}"/>
    <hyperlink ref="E18" location="'Regulatory context'!A1" display="Regulatory context" xr:uid="{452D23D6-41A9-4AE9-8FD5-D33B6240BC99}"/>
    <hyperlink ref="O15" r:id="rId3" xr:uid="{D9B06DBD-A24D-4C1A-9E17-A8BE82023EC9}"/>
    <hyperlink ref="N15" r:id="rId4" xr:uid="{9BE044D0-256E-4E4F-B2D5-1A8E24837DE3}"/>
  </hyperlinks>
  <pageMargins left="0.23622047244094491" right="0.23622047244094491" top="1.1811023622047245" bottom="0.19685039370078741" header="0.31496062992125984" footer="0.31496062992125984"/>
  <pageSetup paperSize="9" scale="42" fitToHeight="3" orientation="landscape" r:id="rId5"/>
  <headerFooter>
    <oddHeader>&amp;L&amp;"-,Bold"&amp;28&amp;K7030A0Office of the
NSW Anti-slavery
Commissioner&amp;C&amp;"-,Bold"&amp;28Modern Slavery Inherent Risk Identification Tool
Procurement Category Modern Slavery Risk Assessment&amp;R&amp;G</oddHeader>
    <oddFooter>&amp;L© 2023 | NSW Anti-slavery Commissioner&amp;C&amp;P of &amp;N&amp;RPrinted &amp;D &amp;T</oddFooter>
  </headerFooter>
  <colBreaks count="2" manualBreakCount="2">
    <brk id="16" max="1048575" man="1"/>
    <brk id="24" max="55" man="1"/>
  </colBreaks>
  <legacyDrawingHF r:id="rId6"/>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4F9B9-98E8-47EB-8E82-7B0D7FF05DBD}">
  <sheetPr codeName="Sheet53">
    <tabColor rgb="FF002060"/>
  </sheetPr>
  <dimension ref="A1:B15"/>
  <sheetViews>
    <sheetView topLeftCell="A8" zoomScale="80" zoomScaleNormal="80" workbookViewId="0">
      <selection activeCell="B13" sqref="B13"/>
    </sheetView>
  </sheetViews>
  <sheetFormatPr defaultRowHeight="14.5" x14ac:dyDescent="0.35"/>
  <cols>
    <col min="1" max="1" width="40" bestFit="1" customWidth="1"/>
    <col min="2" max="2" width="119.1796875" customWidth="1"/>
  </cols>
  <sheetData>
    <row r="1" spans="1:2" ht="96.65" customHeight="1" x14ac:dyDescent="0.35">
      <c r="A1" s="75" t="s">
        <v>504</v>
      </c>
      <c r="B1" s="76" t="s">
        <v>1194</v>
      </c>
    </row>
    <row r="2" spans="1:2" x14ac:dyDescent="0.35">
      <c r="A2" s="69"/>
      <c r="B2" s="77"/>
    </row>
    <row r="3" spans="1:2" ht="80.150000000000006" customHeight="1" x14ac:dyDescent="0.35">
      <c r="A3" s="75" t="s">
        <v>514</v>
      </c>
      <c r="B3" s="76" t="s">
        <v>1195</v>
      </c>
    </row>
    <row r="4" spans="1:2" x14ac:dyDescent="0.35">
      <c r="A4" s="26"/>
      <c r="B4" s="77"/>
    </row>
    <row r="5" spans="1:2" ht="97.5" customHeight="1" x14ac:dyDescent="0.35">
      <c r="A5" s="75" t="s">
        <v>515</v>
      </c>
      <c r="B5" s="76" t="s">
        <v>1196</v>
      </c>
    </row>
    <row r="6" spans="1:2" x14ac:dyDescent="0.35">
      <c r="A6" s="26"/>
    </row>
    <row r="7" spans="1:2" ht="80.150000000000006" customHeight="1" x14ac:dyDescent="0.35">
      <c r="A7" s="75" t="s">
        <v>1197</v>
      </c>
      <c r="B7" s="76" t="s">
        <v>1198</v>
      </c>
    </row>
    <row r="8" spans="1:2" x14ac:dyDescent="0.35">
      <c r="A8" s="26"/>
    </row>
    <row r="9" spans="1:2" ht="80.150000000000006" customHeight="1" x14ac:dyDescent="0.35">
      <c r="A9" s="75" t="s">
        <v>22</v>
      </c>
      <c r="B9" s="76" t="s">
        <v>1199</v>
      </c>
    </row>
    <row r="10" spans="1:2" x14ac:dyDescent="0.35">
      <c r="A10" s="26"/>
    </row>
    <row r="11" spans="1:2" ht="80.150000000000006" customHeight="1" x14ac:dyDescent="0.35">
      <c r="A11" s="75" t="s">
        <v>517</v>
      </c>
      <c r="B11" s="76" t="s">
        <v>1200</v>
      </c>
    </row>
    <row r="13" spans="1:2" ht="145.4" customHeight="1" x14ac:dyDescent="0.35">
      <c r="A13" s="75" t="s">
        <v>1201</v>
      </c>
      <c r="B13" s="76" t="s">
        <v>1202</v>
      </c>
    </row>
    <row r="15" spans="1:2" ht="44.15" customHeight="1" x14ac:dyDescent="0.35">
      <c r="A15" s="75" t="s">
        <v>1203</v>
      </c>
      <c r="B15" s="76" t="s">
        <v>1204</v>
      </c>
    </row>
  </sheetData>
  <sheetProtection algorithmName="SHA-512" hashValue="LNE4HQ6odN+RwUTxE+EeM9Pe2S2HwzYEaQIA1PRom52UhvF6kHo0DEw7oPi6Yy0prcN/nklUcbc5dcuYQ/TtEg==" saltValue="CYq0lguU47gddbTlGXMjmA==" spinCount="100000" sheet="1" objects="1" scenarios="1"/>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744FC-652B-4076-88B1-CBB31720ACF2}">
  <sheetPr codeName="Sheet27">
    <tabColor rgb="FF002060"/>
  </sheetPr>
  <dimension ref="A1:D250"/>
  <sheetViews>
    <sheetView zoomScale="80" zoomScaleNormal="80" workbookViewId="0">
      <pane ySplit="1" topLeftCell="A146" activePane="bottomLeft" state="frozen"/>
      <selection activeCell="E5" sqref="E5:G11"/>
      <selection pane="bottomLeft" activeCell="E5" sqref="E5:G11"/>
    </sheetView>
  </sheetViews>
  <sheetFormatPr defaultRowHeight="14.5" x14ac:dyDescent="0.35"/>
  <cols>
    <col min="1" max="2" width="12.54296875" customWidth="1"/>
    <col min="3" max="3" width="53" bestFit="1" customWidth="1"/>
  </cols>
  <sheetData>
    <row r="1" spans="1:4" s="40" customFormat="1" ht="52.4" customHeight="1" x14ac:dyDescent="0.35">
      <c r="A1" s="40" t="s">
        <v>1205</v>
      </c>
      <c r="B1" s="40" t="s">
        <v>1206</v>
      </c>
      <c r="C1" s="40" t="s">
        <v>1207</v>
      </c>
    </row>
    <row r="2" spans="1:4" x14ac:dyDescent="0.35">
      <c r="A2" t="s">
        <v>1208</v>
      </c>
      <c r="B2" t="s">
        <v>1209</v>
      </c>
      <c r="C2" t="s">
        <v>1210</v>
      </c>
      <c r="D2" s="89" t="s">
        <v>1211</v>
      </c>
    </row>
    <row r="3" spans="1:4" x14ac:dyDescent="0.35">
      <c r="A3" t="s">
        <v>630</v>
      </c>
      <c r="B3" t="s">
        <v>1212</v>
      </c>
      <c r="C3" t="s">
        <v>1213</v>
      </c>
    </row>
    <row r="4" spans="1:4" x14ac:dyDescent="0.35">
      <c r="A4" t="s">
        <v>596</v>
      </c>
      <c r="B4" t="s">
        <v>1214</v>
      </c>
      <c r="C4" t="s">
        <v>1215</v>
      </c>
    </row>
    <row r="5" spans="1:4" x14ac:dyDescent="0.35">
      <c r="A5" t="s">
        <v>1216</v>
      </c>
      <c r="B5" t="s">
        <v>1217</v>
      </c>
      <c r="C5" t="s">
        <v>1218</v>
      </c>
    </row>
    <row r="6" spans="1:4" x14ac:dyDescent="0.35">
      <c r="A6" t="s">
        <v>1219</v>
      </c>
      <c r="B6" t="s">
        <v>1220</v>
      </c>
      <c r="C6" t="s">
        <v>1221</v>
      </c>
    </row>
    <row r="7" spans="1:4" x14ac:dyDescent="0.35">
      <c r="A7" t="s">
        <v>1222</v>
      </c>
      <c r="B7" t="s">
        <v>1223</v>
      </c>
      <c r="C7" t="s">
        <v>1224</v>
      </c>
    </row>
    <row r="8" spans="1:4" x14ac:dyDescent="0.35">
      <c r="A8" t="s">
        <v>1225</v>
      </c>
      <c r="B8" t="s">
        <v>1226</v>
      </c>
      <c r="C8" t="s">
        <v>1227</v>
      </c>
    </row>
    <row r="9" spans="1:4" x14ac:dyDescent="0.35">
      <c r="A9" t="s">
        <v>1228</v>
      </c>
      <c r="B9" t="s">
        <v>1229</v>
      </c>
      <c r="C9" t="s">
        <v>1230</v>
      </c>
    </row>
    <row r="10" spans="1:4" x14ac:dyDescent="0.35">
      <c r="A10" t="s">
        <v>1231</v>
      </c>
      <c r="B10" t="s">
        <v>1232</v>
      </c>
      <c r="C10" t="s">
        <v>1233</v>
      </c>
    </row>
    <row r="11" spans="1:4" x14ac:dyDescent="0.35">
      <c r="A11" t="s">
        <v>988</v>
      </c>
      <c r="B11" t="s">
        <v>1234</v>
      </c>
      <c r="C11" t="s">
        <v>1235</v>
      </c>
    </row>
    <row r="12" spans="1:4" x14ac:dyDescent="0.35">
      <c r="A12" t="s">
        <v>1236</v>
      </c>
      <c r="B12" t="s">
        <v>1237</v>
      </c>
      <c r="C12" t="s">
        <v>1238</v>
      </c>
    </row>
    <row r="13" spans="1:4" x14ac:dyDescent="0.35">
      <c r="A13" t="s">
        <v>1239</v>
      </c>
      <c r="B13" t="s">
        <v>1240</v>
      </c>
      <c r="C13" t="s">
        <v>1241</v>
      </c>
    </row>
    <row r="14" spans="1:4" x14ac:dyDescent="0.35">
      <c r="A14" t="s">
        <v>538</v>
      </c>
      <c r="B14" t="s">
        <v>1242</v>
      </c>
      <c r="C14" t="s">
        <v>1243</v>
      </c>
    </row>
    <row r="15" spans="1:4" x14ac:dyDescent="0.35">
      <c r="A15" t="s">
        <v>1244</v>
      </c>
      <c r="B15" t="s">
        <v>1245</v>
      </c>
      <c r="C15" t="s">
        <v>1246</v>
      </c>
    </row>
    <row r="16" spans="1:4" x14ac:dyDescent="0.35">
      <c r="A16" t="s">
        <v>1247</v>
      </c>
      <c r="B16" t="s">
        <v>1248</v>
      </c>
      <c r="C16" t="s">
        <v>1249</v>
      </c>
    </row>
    <row r="17" spans="1:3" x14ac:dyDescent="0.35">
      <c r="A17" t="s">
        <v>1250</v>
      </c>
      <c r="B17" t="s">
        <v>1251</v>
      </c>
      <c r="C17" t="s">
        <v>1252</v>
      </c>
    </row>
    <row r="18" spans="1:3" x14ac:dyDescent="0.35">
      <c r="A18" t="s">
        <v>1253</v>
      </c>
      <c r="B18" t="s">
        <v>1254</v>
      </c>
      <c r="C18" t="s">
        <v>1255</v>
      </c>
    </row>
    <row r="19" spans="1:3" x14ac:dyDescent="0.35">
      <c r="A19" t="s">
        <v>1256</v>
      </c>
      <c r="B19" t="s">
        <v>1257</v>
      </c>
      <c r="C19" t="s">
        <v>1258</v>
      </c>
    </row>
    <row r="20" spans="1:3" x14ac:dyDescent="0.35">
      <c r="A20" t="s">
        <v>991</v>
      </c>
      <c r="B20" t="s">
        <v>1259</v>
      </c>
      <c r="C20" t="s">
        <v>1260</v>
      </c>
    </row>
    <row r="21" spans="1:3" x14ac:dyDescent="0.35">
      <c r="A21" t="s">
        <v>624</v>
      </c>
      <c r="B21" t="s">
        <v>1261</v>
      </c>
      <c r="C21" t="s">
        <v>1262</v>
      </c>
    </row>
    <row r="22" spans="1:3" x14ac:dyDescent="0.35">
      <c r="A22" t="s">
        <v>1263</v>
      </c>
      <c r="B22" t="s">
        <v>1264</v>
      </c>
      <c r="C22" t="s">
        <v>1265</v>
      </c>
    </row>
    <row r="23" spans="1:3" x14ac:dyDescent="0.35">
      <c r="A23" t="s">
        <v>1266</v>
      </c>
      <c r="B23" t="s">
        <v>1267</v>
      </c>
      <c r="C23" t="s">
        <v>1268</v>
      </c>
    </row>
    <row r="24" spans="1:3" x14ac:dyDescent="0.35">
      <c r="A24" t="s">
        <v>1269</v>
      </c>
      <c r="B24" t="s">
        <v>1270</v>
      </c>
      <c r="C24" t="s">
        <v>1271</v>
      </c>
    </row>
    <row r="25" spans="1:3" x14ac:dyDescent="0.35">
      <c r="A25" t="s">
        <v>1272</v>
      </c>
      <c r="B25" t="s">
        <v>1273</v>
      </c>
      <c r="C25" t="s">
        <v>1274</v>
      </c>
    </row>
    <row r="26" spans="1:3" x14ac:dyDescent="0.35">
      <c r="A26" t="s">
        <v>1275</v>
      </c>
      <c r="B26" t="s">
        <v>1276</v>
      </c>
      <c r="C26" t="s">
        <v>1277</v>
      </c>
    </row>
    <row r="27" spans="1:3" x14ac:dyDescent="0.35">
      <c r="A27" t="s">
        <v>1278</v>
      </c>
      <c r="B27" t="s">
        <v>1279</v>
      </c>
      <c r="C27" t="s">
        <v>1280</v>
      </c>
    </row>
    <row r="28" spans="1:3" x14ac:dyDescent="0.35">
      <c r="A28" t="s">
        <v>1281</v>
      </c>
      <c r="B28" t="s">
        <v>1282</v>
      </c>
      <c r="C28" t="s">
        <v>1283</v>
      </c>
    </row>
    <row r="29" spans="1:3" x14ac:dyDescent="0.35">
      <c r="A29" t="s">
        <v>1284</v>
      </c>
      <c r="B29" t="s">
        <v>1285</v>
      </c>
      <c r="C29" t="s">
        <v>1286</v>
      </c>
    </row>
    <row r="30" spans="1:3" x14ac:dyDescent="0.35">
      <c r="A30" t="s">
        <v>1287</v>
      </c>
      <c r="B30" t="s">
        <v>1288</v>
      </c>
      <c r="C30" t="s">
        <v>1289</v>
      </c>
    </row>
    <row r="31" spans="1:3" x14ac:dyDescent="0.35">
      <c r="A31" t="s">
        <v>1290</v>
      </c>
      <c r="B31" t="s">
        <v>1291</v>
      </c>
      <c r="C31" t="s">
        <v>1292</v>
      </c>
    </row>
    <row r="32" spans="1:3" x14ac:dyDescent="0.35">
      <c r="A32" t="s">
        <v>600</v>
      </c>
      <c r="B32" t="s">
        <v>1293</v>
      </c>
      <c r="C32" t="s">
        <v>1294</v>
      </c>
    </row>
    <row r="33" spans="1:3" x14ac:dyDescent="0.35">
      <c r="A33" t="s">
        <v>1295</v>
      </c>
      <c r="B33" t="s">
        <v>1296</v>
      </c>
      <c r="C33" t="s">
        <v>1297</v>
      </c>
    </row>
    <row r="34" spans="1:3" x14ac:dyDescent="0.35">
      <c r="A34" t="s">
        <v>1298</v>
      </c>
      <c r="B34" t="s">
        <v>1299</v>
      </c>
      <c r="C34" t="s">
        <v>1300</v>
      </c>
    </row>
    <row r="35" spans="1:3" x14ac:dyDescent="0.35">
      <c r="A35" t="s">
        <v>1301</v>
      </c>
      <c r="B35" t="s">
        <v>1302</v>
      </c>
      <c r="C35" t="s">
        <v>1303</v>
      </c>
    </row>
    <row r="36" spans="1:3" x14ac:dyDescent="0.35">
      <c r="A36" t="s">
        <v>1304</v>
      </c>
      <c r="B36" t="s">
        <v>1305</v>
      </c>
      <c r="C36" t="s">
        <v>1306</v>
      </c>
    </row>
    <row r="37" spans="1:3" x14ac:dyDescent="0.35">
      <c r="A37" t="s">
        <v>1307</v>
      </c>
      <c r="B37" t="s">
        <v>1308</v>
      </c>
      <c r="C37" t="s">
        <v>1309</v>
      </c>
    </row>
    <row r="38" spans="1:3" x14ac:dyDescent="0.35">
      <c r="A38" t="s">
        <v>1310</v>
      </c>
      <c r="B38" t="s">
        <v>1311</v>
      </c>
      <c r="C38" t="s">
        <v>1312</v>
      </c>
    </row>
    <row r="39" spans="1:3" x14ac:dyDescent="0.35">
      <c r="A39" t="s">
        <v>636</v>
      </c>
      <c r="B39" t="s">
        <v>1313</v>
      </c>
      <c r="C39" t="s">
        <v>1314</v>
      </c>
    </row>
    <row r="40" spans="1:3" x14ac:dyDescent="0.35">
      <c r="A40" t="s">
        <v>1315</v>
      </c>
      <c r="B40" t="s">
        <v>1316</v>
      </c>
      <c r="C40" t="s">
        <v>1317</v>
      </c>
    </row>
    <row r="41" spans="1:3" x14ac:dyDescent="0.35">
      <c r="A41" t="s">
        <v>1318</v>
      </c>
      <c r="B41" t="s">
        <v>1319</v>
      </c>
      <c r="C41" t="s">
        <v>1320</v>
      </c>
    </row>
    <row r="42" spans="1:3" x14ac:dyDescent="0.35">
      <c r="A42" t="s">
        <v>1321</v>
      </c>
      <c r="B42" t="s">
        <v>1322</v>
      </c>
      <c r="C42" t="s">
        <v>1323</v>
      </c>
    </row>
    <row r="43" spans="1:3" x14ac:dyDescent="0.35">
      <c r="A43" t="s">
        <v>1324</v>
      </c>
      <c r="B43" t="s">
        <v>1325</v>
      </c>
      <c r="C43" t="s">
        <v>1326</v>
      </c>
    </row>
    <row r="44" spans="1:3" x14ac:dyDescent="0.35">
      <c r="A44" t="s">
        <v>637</v>
      </c>
      <c r="B44" t="s">
        <v>1327</v>
      </c>
      <c r="C44" t="s">
        <v>1328</v>
      </c>
    </row>
    <row r="45" spans="1:3" x14ac:dyDescent="0.35">
      <c r="A45" t="s">
        <v>731</v>
      </c>
      <c r="B45" t="s">
        <v>1329</v>
      </c>
      <c r="C45" t="s">
        <v>1330</v>
      </c>
    </row>
    <row r="46" spans="1:3" x14ac:dyDescent="0.35">
      <c r="A46" t="s">
        <v>1331</v>
      </c>
      <c r="B46" t="s">
        <v>1332</v>
      </c>
      <c r="C46" t="s">
        <v>1333</v>
      </c>
    </row>
    <row r="47" spans="1:3" x14ac:dyDescent="0.35">
      <c r="A47" t="s">
        <v>626</v>
      </c>
      <c r="B47" t="s">
        <v>1334</v>
      </c>
      <c r="C47" t="s">
        <v>1335</v>
      </c>
    </row>
    <row r="48" spans="1:3" x14ac:dyDescent="0.35">
      <c r="A48" t="s">
        <v>1336</v>
      </c>
      <c r="B48" t="s">
        <v>1337</v>
      </c>
      <c r="C48" t="s">
        <v>1338</v>
      </c>
    </row>
    <row r="49" spans="1:3" x14ac:dyDescent="0.35">
      <c r="A49" t="s">
        <v>563</v>
      </c>
      <c r="B49" t="s">
        <v>1339</v>
      </c>
      <c r="C49" t="s">
        <v>1340</v>
      </c>
    </row>
    <row r="50" spans="1:3" x14ac:dyDescent="0.35">
      <c r="A50" t="s">
        <v>732</v>
      </c>
      <c r="B50" t="s">
        <v>1341</v>
      </c>
      <c r="C50" t="s">
        <v>1342</v>
      </c>
    </row>
    <row r="51" spans="1:3" x14ac:dyDescent="0.35">
      <c r="A51" t="s">
        <v>734</v>
      </c>
      <c r="B51" t="s">
        <v>1343</v>
      </c>
      <c r="C51" t="s">
        <v>1344</v>
      </c>
    </row>
    <row r="52" spans="1:3" x14ac:dyDescent="0.35">
      <c r="A52" t="s">
        <v>1345</v>
      </c>
      <c r="B52" t="s">
        <v>1346</v>
      </c>
      <c r="C52" t="s">
        <v>1347</v>
      </c>
    </row>
    <row r="53" spans="1:3" x14ac:dyDescent="0.35">
      <c r="A53" t="s">
        <v>1348</v>
      </c>
      <c r="B53" t="s">
        <v>1349</v>
      </c>
      <c r="C53" t="s">
        <v>1350</v>
      </c>
    </row>
    <row r="54" spans="1:3" x14ac:dyDescent="0.35">
      <c r="A54" t="s">
        <v>1351</v>
      </c>
      <c r="B54" t="s">
        <v>1352</v>
      </c>
      <c r="C54" t="s">
        <v>1353</v>
      </c>
    </row>
    <row r="55" spans="1:3" x14ac:dyDescent="0.35">
      <c r="A55" t="s">
        <v>1354</v>
      </c>
      <c r="B55" t="s">
        <v>1355</v>
      </c>
      <c r="C55" t="s">
        <v>1356</v>
      </c>
    </row>
    <row r="56" spans="1:3" x14ac:dyDescent="0.35">
      <c r="A56" t="s">
        <v>1357</v>
      </c>
      <c r="B56" t="s">
        <v>1358</v>
      </c>
      <c r="C56" t="s">
        <v>1359</v>
      </c>
    </row>
    <row r="57" spans="1:3" x14ac:dyDescent="0.35">
      <c r="A57" t="s">
        <v>1360</v>
      </c>
      <c r="B57" t="s">
        <v>1361</v>
      </c>
      <c r="C57" t="s">
        <v>1362</v>
      </c>
    </row>
    <row r="58" spans="1:3" x14ac:dyDescent="0.35">
      <c r="A58" t="s">
        <v>575</v>
      </c>
      <c r="B58" t="s">
        <v>1363</v>
      </c>
      <c r="C58" t="s">
        <v>1364</v>
      </c>
    </row>
    <row r="59" spans="1:3" x14ac:dyDescent="0.35">
      <c r="A59" t="s">
        <v>1365</v>
      </c>
      <c r="B59" t="s">
        <v>1366</v>
      </c>
      <c r="C59" t="s">
        <v>1367</v>
      </c>
    </row>
    <row r="60" spans="1:3" x14ac:dyDescent="0.35">
      <c r="A60" t="s">
        <v>1118</v>
      </c>
      <c r="B60" t="s">
        <v>1368</v>
      </c>
      <c r="C60" t="s">
        <v>1369</v>
      </c>
    </row>
    <row r="61" spans="1:3" x14ac:dyDescent="0.35">
      <c r="A61" t="s">
        <v>1370</v>
      </c>
      <c r="B61" t="s">
        <v>1371</v>
      </c>
      <c r="C61" t="s">
        <v>1372</v>
      </c>
    </row>
    <row r="62" spans="1:3" x14ac:dyDescent="0.35">
      <c r="A62" t="s">
        <v>735</v>
      </c>
      <c r="B62" t="s">
        <v>1373</v>
      </c>
      <c r="C62" t="s">
        <v>1374</v>
      </c>
    </row>
    <row r="63" spans="1:3" x14ac:dyDescent="0.35">
      <c r="A63" t="s">
        <v>1375</v>
      </c>
      <c r="B63" t="s">
        <v>1376</v>
      </c>
      <c r="C63" t="s">
        <v>1377</v>
      </c>
    </row>
    <row r="64" spans="1:3" x14ac:dyDescent="0.35">
      <c r="A64" t="s">
        <v>1378</v>
      </c>
      <c r="B64" t="s">
        <v>1379</v>
      </c>
      <c r="C64" t="s">
        <v>1380</v>
      </c>
    </row>
    <row r="65" spans="1:3" x14ac:dyDescent="0.35">
      <c r="A65" t="s">
        <v>1381</v>
      </c>
      <c r="B65" t="s">
        <v>1382</v>
      </c>
      <c r="C65" t="s">
        <v>1383</v>
      </c>
    </row>
    <row r="66" spans="1:3" x14ac:dyDescent="0.35">
      <c r="A66" t="s">
        <v>1384</v>
      </c>
      <c r="B66" t="s">
        <v>1385</v>
      </c>
      <c r="C66" t="s">
        <v>1386</v>
      </c>
    </row>
    <row r="67" spans="1:3" x14ac:dyDescent="0.35">
      <c r="A67" t="s">
        <v>1387</v>
      </c>
      <c r="B67" t="s">
        <v>1388</v>
      </c>
      <c r="C67" t="s">
        <v>1389</v>
      </c>
    </row>
    <row r="68" spans="1:3" x14ac:dyDescent="0.35">
      <c r="A68" t="s">
        <v>1390</v>
      </c>
      <c r="B68" t="s">
        <v>1391</v>
      </c>
      <c r="C68" t="s">
        <v>1392</v>
      </c>
    </row>
    <row r="69" spans="1:3" x14ac:dyDescent="0.35">
      <c r="A69" t="s">
        <v>574</v>
      </c>
      <c r="B69" t="s">
        <v>1393</v>
      </c>
      <c r="C69" t="s">
        <v>1394</v>
      </c>
    </row>
    <row r="70" spans="1:3" x14ac:dyDescent="0.35">
      <c r="A70" t="s">
        <v>788</v>
      </c>
      <c r="B70" t="s">
        <v>1395</v>
      </c>
      <c r="C70" t="s">
        <v>1396</v>
      </c>
    </row>
    <row r="71" spans="1:3" x14ac:dyDescent="0.35">
      <c r="A71" t="s">
        <v>629</v>
      </c>
      <c r="B71" t="s">
        <v>1397</v>
      </c>
      <c r="C71" t="s">
        <v>1398</v>
      </c>
    </row>
    <row r="72" spans="1:3" x14ac:dyDescent="0.35">
      <c r="A72" t="s">
        <v>1399</v>
      </c>
      <c r="B72" t="s">
        <v>1400</v>
      </c>
      <c r="C72" t="s">
        <v>1401</v>
      </c>
    </row>
    <row r="73" spans="1:3" x14ac:dyDescent="0.35">
      <c r="A73" t="s">
        <v>1402</v>
      </c>
      <c r="B73" t="s">
        <v>1403</v>
      </c>
      <c r="C73" t="s">
        <v>1404</v>
      </c>
    </row>
    <row r="74" spans="1:3" x14ac:dyDescent="0.35">
      <c r="A74" t="s">
        <v>1405</v>
      </c>
      <c r="B74" t="s">
        <v>1406</v>
      </c>
      <c r="C74" t="s">
        <v>1407</v>
      </c>
    </row>
    <row r="75" spans="1:3" x14ac:dyDescent="0.35">
      <c r="A75" t="s">
        <v>1408</v>
      </c>
      <c r="B75" t="s">
        <v>1409</v>
      </c>
      <c r="C75" t="s">
        <v>1410</v>
      </c>
    </row>
    <row r="76" spans="1:3" x14ac:dyDescent="0.35">
      <c r="A76" t="s">
        <v>721</v>
      </c>
      <c r="B76" t="s">
        <v>1411</v>
      </c>
      <c r="C76" t="s">
        <v>1412</v>
      </c>
    </row>
    <row r="77" spans="1:3" x14ac:dyDescent="0.35">
      <c r="A77" t="s">
        <v>1413</v>
      </c>
      <c r="B77" t="s">
        <v>1414</v>
      </c>
      <c r="C77" t="s">
        <v>1415</v>
      </c>
    </row>
    <row r="78" spans="1:3" x14ac:dyDescent="0.35">
      <c r="A78" t="s">
        <v>567</v>
      </c>
      <c r="B78" t="s">
        <v>1416</v>
      </c>
      <c r="C78" t="s">
        <v>1417</v>
      </c>
    </row>
    <row r="79" spans="1:3" x14ac:dyDescent="0.35">
      <c r="A79" t="s">
        <v>1418</v>
      </c>
      <c r="B79" t="s">
        <v>1419</v>
      </c>
      <c r="C79" t="s">
        <v>1420</v>
      </c>
    </row>
    <row r="80" spans="1:3" x14ac:dyDescent="0.35">
      <c r="A80" t="s">
        <v>1421</v>
      </c>
      <c r="B80" t="s">
        <v>1422</v>
      </c>
      <c r="C80" t="s">
        <v>1423</v>
      </c>
    </row>
    <row r="81" spans="1:3" x14ac:dyDescent="0.35">
      <c r="A81" t="s">
        <v>1424</v>
      </c>
      <c r="B81" t="s">
        <v>1425</v>
      </c>
      <c r="C81" t="s">
        <v>1426</v>
      </c>
    </row>
    <row r="82" spans="1:3" x14ac:dyDescent="0.35">
      <c r="A82" t="s">
        <v>1427</v>
      </c>
      <c r="B82" t="s">
        <v>1428</v>
      </c>
      <c r="C82" t="s">
        <v>1429</v>
      </c>
    </row>
    <row r="83" spans="1:3" x14ac:dyDescent="0.35">
      <c r="A83" t="s">
        <v>1430</v>
      </c>
      <c r="B83" t="s">
        <v>1431</v>
      </c>
      <c r="C83" t="s">
        <v>1432</v>
      </c>
    </row>
    <row r="84" spans="1:3" x14ac:dyDescent="0.35">
      <c r="A84" t="s">
        <v>1433</v>
      </c>
      <c r="B84" t="s">
        <v>1434</v>
      </c>
      <c r="C84" t="s">
        <v>1435</v>
      </c>
    </row>
    <row r="85" spans="1:3" x14ac:dyDescent="0.35">
      <c r="A85" t="s">
        <v>1436</v>
      </c>
      <c r="B85" t="s">
        <v>1437</v>
      </c>
      <c r="C85" t="s">
        <v>1438</v>
      </c>
    </row>
    <row r="86" spans="1:3" x14ac:dyDescent="0.35">
      <c r="A86" t="s">
        <v>1439</v>
      </c>
      <c r="B86" t="s">
        <v>1440</v>
      </c>
      <c r="C86" t="s">
        <v>1441</v>
      </c>
    </row>
    <row r="87" spans="1:3" x14ac:dyDescent="0.35">
      <c r="A87" t="s">
        <v>743</v>
      </c>
      <c r="B87" t="s">
        <v>1442</v>
      </c>
      <c r="C87" t="s">
        <v>1443</v>
      </c>
    </row>
    <row r="88" spans="1:3" x14ac:dyDescent="0.35">
      <c r="A88" t="s">
        <v>1444</v>
      </c>
      <c r="B88" t="s">
        <v>1445</v>
      </c>
      <c r="C88" t="s">
        <v>1446</v>
      </c>
    </row>
    <row r="89" spans="1:3" x14ac:dyDescent="0.35">
      <c r="A89" t="s">
        <v>1447</v>
      </c>
      <c r="B89" t="s">
        <v>1448</v>
      </c>
      <c r="C89" t="s">
        <v>1449</v>
      </c>
    </row>
    <row r="90" spans="1:3" x14ac:dyDescent="0.35">
      <c r="A90" t="s">
        <v>1450</v>
      </c>
      <c r="B90" t="s">
        <v>1451</v>
      </c>
      <c r="C90" t="s">
        <v>1452</v>
      </c>
    </row>
    <row r="91" spans="1:3" x14ac:dyDescent="0.35">
      <c r="A91" t="s">
        <v>1453</v>
      </c>
      <c r="B91" t="s">
        <v>1454</v>
      </c>
      <c r="C91" t="s">
        <v>1455</v>
      </c>
    </row>
    <row r="92" spans="1:3" x14ac:dyDescent="0.35">
      <c r="A92" t="s">
        <v>744</v>
      </c>
      <c r="B92" t="s">
        <v>1456</v>
      </c>
      <c r="C92" t="s">
        <v>1457</v>
      </c>
    </row>
    <row r="93" spans="1:3" x14ac:dyDescent="0.35">
      <c r="A93" t="s">
        <v>1458</v>
      </c>
      <c r="B93" t="s">
        <v>1459</v>
      </c>
      <c r="C93" t="s">
        <v>1460</v>
      </c>
    </row>
    <row r="94" spans="1:3" x14ac:dyDescent="0.35">
      <c r="A94" t="s">
        <v>1461</v>
      </c>
      <c r="B94" t="s">
        <v>1462</v>
      </c>
      <c r="C94" t="s">
        <v>1463</v>
      </c>
    </row>
    <row r="95" spans="1:3" x14ac:dyDescent="0.35">
      <c r="A95" t="s">
        <v>1464</v>
      </c>
      <c r="B95" t="s">
        <v>1465</v>
      </c>
      <c r="C95" t="s">
        <v>1466</v>
      </c>
    </row>
    <row r="96" spans="1:3" x14ac:dyDescent="0.35">
      <c r="A96" t="s">
        <v>1467</v>
      </c>
      <c r="B96" t="s">
        <v>1468</v>
      </c>
      <c r="C96" t="s">
        <v>1469</v>
      </c>
    </row>
    <row r="97" spans="1:3" x14ac:dyDescent="0.35">
      <c r="A97" t="s">
        <v>1470</v>
      </c>
      <c r="B97" t="s">
        <v>1471</v>
      </c>
      <c r="C97" t="s">
        <v>1472</v>
      </c>
    </row>
    <row r="98" spans="1:3" x14ac:dyDescent="0.35">
      <c r="A98" t="s">
        <v>745</v>
      </c>
      <c r="B98" t="s">
        <v>1473</v>
      </c>
      <c r="C98" t="s">
        <v>1474</v>
      </c>
    </row>
    <row r="99" spans="1:3" x14ac:dyDescent="0.35">
      <c r="A99" t="s">
        <v>1475</v>
      </c>
      <c r="B99" t="s">
        <v>1476</v>
      </c>
      <c r="C99" t="s">
        <v>1477</v>
      </c>
    </row>
    <row r="100" spans="1:3" x14ac:dyDescent="0.35">
      <c r="A100" t="s">
        <v>1478</v>
      </c>
      <c r="B100" t="s">
        <v>1479</v>
      </c>
      <c r="C100" t="s">
        <v>1480</v>
      </c>
    </row>
    <row r="101" spans="1:3" x14ac:dyDescent="0.35">
      <c r="A101" t="s">
        <v>1481</v>
      </c>
      <c r="B101" t="s">
        <v>1482</v>
      </c>
      <c r="C101" t="s">
        <v>1483</v>
      </c>
    </row>
    <row r="102" spans="1:3" x14ac:dyDescent="0.35">
      <c r="A102" t="s">
        <v>621</v>
      </c>
      <c r="B102" t="s">
        <v>1484</v>
      </c>
      <c r="C102" t="s">
        <v>1485</v>
      </c>
    </row>
    <row r="103" spans="1:3" x14ac:dyDescent="0.35">
      <c r="A103" t="s">
        <v>1116</v>
      </c>
      <c r="B103" t="s">
        <v>1486</v>
      </c>
      <c r="C103" t="s">
        <v>1487</v>
      </c>
    </row>
    <row r="104" spans="1:3" x14ac:dyDescent="0.35">
      <c r="A104" t="s">
        <v>1134</v>
      </c>
      <c r="B104" t="s">
        <v>1488</v>
      </c>
      <c r="C104" t="s">
        <v>1489</v>
      </c>
    </row>
    <row r="105" spans="1:3" x14ac:dyDescent="0.35">
      <c r="A105" t="s">
        <v>1490</v>
      </c>
      <c r="B105" t="s">
        <v>1491</v>
      </c>
      <c r="C105" t="s">
        <v>1492</v>
      </c>
    </row>
    <row r="106" spans="1:3" x14ac:dyDescent="0.35">
      <c r="A106" t="s">
        <v>565</v>
      </c>
      <c r="B106" t="s">
        <v>1493</v>
      </c>
      <c r="C106" t="s">
        <v>1494</v>
      </c>
    </row>
    <row r="107" spans="1:3" x14ac:dyDescent="0.35">
      <c r="A107" t="s">
        <v>1495</v>
      </c>
      <c r="B107" t="s">
        <v>1496</v>
      </c>
      <c r="C107" t="s">
        <v>1497</v>
      </c>
    </row>
    <row r="108" spans="1:3" x14ac:dyDescent="0.35">
      <c r="A108" t="s">
        <v>1498</v>
      </c>
      <c r="B108" t="s">
        <v>1499</v>
      </c>
      <c r="C108" t="s">
        <v>1500</v>
      </c>
    </row>
    <row r="109" spans="1:3" x14ac:dyDescent="0.35">
      <c r="A109" t="s">
        <v>603</v>
      </c>
      <c r="B109" t="s">
        <v>1501</v>
      </c>
      <c r="C109" t="s">
        <v>1502</v>
      </c>
    </row>
    <row r="110" spans="1:3" x14ac:dyDescent="0.35">
      <c r="A110" t="s">
        <v>1503</v>
      </c>
      <c r="B110" t="s">
        <v>1504</v>
      </c>
      <c r="C110" t="s">
        <v>1505</v>
      </c>
    </row>
    <row r="111" spans="1:3" x14ac:dyDescent="0.35">
      <c r="A111" t="s">
        <v>628</v>
      </c>
      <c r="B111" t="s">
        <v>1506</v>
      </c>
      <c r="C111" t="s">
        <v>1507</v>
      </c>
    </row>
    <row r="112" spans="1:3" x14ac:dyDescent="0.35">
      <c r="A112" t="s">
        <v>1508</v>
      </c>
      <c r="B112" t="s">
        <v>1509</v>
      </c>
      <c r="C112" t="s">
        <v>1510</v>
      </c>
    </row>
    <row r="113" spans="1:3" x14ac:dyDescent="0.35">
      <c r="A113" t="s">
        <v>1511</v>
      </c>
      <c r="B113" t="s">
        <v>1512</v>
      </c>
      <c r="C113" t="s">
        <v>1513</v>
      </c>
    </row>
    <row r="114" spans="1:3" x14ac:dyDescent="0.35">
      <c r="A114" t="s">
        <v>1514</v>
      </c>
      <c r="B114" t="s">
        <v>1515</v>
      </c>
      <c r="C114" t="s">
        <v>1516</v>
      </c>
    </row>
    <row r="115" spans="1:3" x14ac:dyDescent="0.35">
      <c r="A115" t="s">
        <v>568</v>
      </c>
      <c r="B115" t="s">
        <v>1517</v>
      </c>
      <c r="C115" t="s">
        <v>1518</v>
      </c>
    </row>
    <row r="116" spans="1:3" x14ac:dyDescent="0.35">
      <c r="A116" t="s">
        <v>747</v>
      </c>
      <c r="B116" t="s">
        <v>1519</v>
      </c>
      <c r="C116" t="s">
        <v>1520</v>
      </c>
    </row>
    <row r="117" spans="1:3" x14ac:dyDescent="0.35">
      <c r="A117" t="s">
        <v>1521</v>
      </c>
      <c r="B117" t="s">
        <v>1522</v>
      </c>
      <c r="C117" t="s">
        <v>1523</v>
      </c>
    </row>
    <row r="118" spans="1:3" x14ac:dyDescent="0.35">
      <c r="A118" t="s">
        <v>604</v>
      </c>
      <c r="B118" t="s">
        <v>1524</v>
      </c>
      <c r="C118" t="s">
        <v>1525</v>
      </c>
    </row>
    <row r="119" spans="1:3" x14ac:dyDescent="0.35">
      <c r="A119" t="s">
        <v>1526</v>
      </c>
      <c r="B119" t="s">
        <v>1527</v>
      </c>
      <c r="C119" t="s">
        <v>1528</v>
      </c>
    </row>
    <row r="120" spans="1:3" x14ac:dyDescent="0.35">
      <c r="A120" t="s">
        <v>1529</v>
      </c>
      <c r="B120" t="s">
        <v>1530</v>
      </c>
      <c r="C120" t="s">
        <v>1531</v>
      </c>
    </row>
    <row r="121" spans="1:3" x14ac:dyDescent="0.35">
      <c r="A121" t="s">
        <v>1532</v>
      </c>
      <c r="B121" t="s">
        <v>1533</v>
      </c>
      <c r="C121" t="s">
        <v>1534</v>
      </c>
    </row>
    <row r="122" spans="1:3" x14ac:dyDescent="0.35">
      <c r="A122" t="s">
        <v>617</v>
      </c>
      <c r="B122" t="s">
        <v>1535</v>
      </c>
      <c r="C122" t="s">
        <v>1536</v>
      </c>
    </row>
    <row r="123" spans="1:3" x14ac:dyDescent="0.35">
      <c r="A123" t="s">
        <v>720</v>
      </c>
      <c r="B123" t="s">
        <v>1537</v>
      </c>
      <c r="C123" t="s">
        <v>1538</v>
      </c>
    </row>
    <row r="124" spans="1:3" x14ac:dyDescent="0.35">
      <c r="A124" t="s">
        <v>1539</v>
      </c>
      <c r="B124" t="s">
        <v>1540</v>
      </c>
      <c r="C124" t="s">
        <v>1541</v>
      </c>
    </row>
    <row r="125" spans="1:3" x14ac:dyDescent="0.35">
      <c r="A125" t="s">
        <v>1542</v>
      </c>
      <c r="B125" t="s">
        <v>1543</v>
      </c>
      <c r="C125" t="s">
        <v>1544</v>
      </c>
    </row>
    <row r="126" spans="1:3" x14ac:dyDescent="0.35">
      <c r="A126" t="s">
        <v>1545</v>
      </c>
      <c r="B126" t="s">
        <v>1546</v>
      </c>
      <c r="C126" t="s">
        <v>1547</v>
      </c>
    </row>
    <row r="127" spans="1:3" x14ac:dyDescent="0.35">
      <c r="A127" t="s">
        <v>1548</v>
      </c>
      <c r="B127" t="s">
        <v>1549</v>
      </c>
      <c r="C127" t="s">
        <v>1550</v>
      </c>
    </row>
    <row r="128" spans="1:3" x14ac:dyDescent="0.35">
      <c r="A128" t="s">
        <v>1551</v>
      </c>
      <c r="B128" t="s">
        <v>1552</v>
      </c>
      <c r="C128" t="s">
        <v>1553</v>
      </c>
    </row>
    <row r="129" spans="1:3" x14ac:dyDescent="0.35">
      <c r="A129" t="s">
        <v>1554</v>
      </c>
      <c r="B129" t="s">
        <v>1555</v>
      </c>
      <c r="C129" t="s">
        <v>1556</v>
      </c>
    </row>
    <row r="130" spans="1:3" x14ac:dyDescent="0.35">
      <c r="A130" t="s">
        <v>1557</v>
      </c>
      <c r="B130" t="s">
        <v>1558</v>
      </c>
      <c r="C130" t="s">
        <v>1559</v>
      </c>
    </row>
    <row r="131" spans="1:3" x14ac:dyDescent="0.35">
      <c r="A131" t="s">
        <v>789</v>
      </c>
      <c r="B131" t="s">
        <v>1560</v>
      </c>
      <c r="C131" t="s">
        <v>1561</v>
      </c>
    </row>
    <row r="132" spans="1:3" x14ac:dyDescent="0.35">
      <c r="A132" t="s">
        <v>1562</v>
      </c>
      <c r="B132" t="s">
        <v>1563</v>
      </c>
      <c r="C132" t="s">
        <v>1564</v>
      </c>
    </row>
    <row r="133" spans="1:3" x14ac:dyDescent="0.35">
      <c r="A133" t="s">
        <v>1565</v>
      </c>
      <c r="B133" t="s">
        <v>1566</v>
      </c>
      <c r="C133" t="s">
        <v>1567</v>
      </c>
    </row>
    <row r="134" spans="1:3" x14ac:dyDescent="0.35">
      <c r="A134" t="s">
        <v>1568</v>
      </c>
      <c r="B134" t="s">
        <v>1569</v>
      </c>
      <c r="C134" t="s">
        <v>1570</v>
      </c>
    </row>
    <row r="135" spans="1:3" x14ac:dyDescent="0.35">
      <c r="A135" t="s">
        <v>1571</v>
      </c>
      <c r="B135" t="s">
        <v>1572</v>
      </c>
      <c r="C135" t="s">
        <v>1573</v>
      </c>
    </row>
    <row r="136" spans="1:3" x14ac:dyDescent="0.35">
      <c r="A136" t="s">
        <v>1574</v>
      </c>
      <c r="B136" t="s">
        <v>1575</v>
      </c>
      <c r="C136" t="s">
        <v>1576</v>
      </c>
    </row>
    <row r="137" spans="1:3" x14ac:dyDescent="0.35">
      <c r="A137" t="s">
        <v>1577</v>
      </c>
      <c r="B137" t="s">
        <v>1578</v>
      </c>
      <c r="C137" t="s">
        <v>1579</v>
      </c>
    </row>
    <row r="138" spans="1:3" x14ac:dyDescent="0.35">
      <c r="A138" t="s">
        <v>1580</v>
      </c>
      <c r="B138" t="s">
        <v>1581</v>
      </c>
      <c r="C138" t="s">
        <v>1582</v>
      </c>
    </row>
    <row r="139" spans="1:3" x14ac:dyDescent="0.35">
      <c r="A139" t="s">
        <v>1583</v>
      </c>
      <c r="B139" t="s">
        <v>1584</v>
      </c>
      <c r="C139" t="s">
        <v>1585</v>
      </c>
    </row>
    <row r="140" spans="1:3" x14ac:dyDescent="0.35">
      <c r="A140" t="s">
        <v>1586</v>
      </c>
      <c r="B140" t="s">
        <v>1587</v>
      </c>
      <c r="C140" t="s">
        <v>1588</v>
      </c>
    </row>
    <row r="141" spans="1:3" x14ac:dyDescent="0.35">
      <c r="A141" t="s">
        <v>1589</v>
      </c>
      <c r="B141" t="s">
        <v>1590</v>
      </c>
      <c r="C141" t="s">
        <v>1591</v>
      </c>
    </row>
    <row r="142" spans="1:3" x14ac:dyDescent="0.35">
      <c r="A142" t="s">
        <v>1592</v>
      </c>
      <c r="B142" t="s">
        <v>1593</v>
      </c>
      <c r="C142" t="s">
        <v>1594</v>
      </c>
    </row>
    <row r="143" spans="1:3" x14ac:dyDescent="0.35">
      <c r="A143" t="s">
        <v>1595</v>
      </c>
      <c r="B143" t="s">
        <v>1596</v>
      </c>
      <c r="C143" t="s">
        <v>1597</v>
      </c>
    </row>
    <row r="144" spans="1:3" x14ac:dyDescent="0.35">
      <c r="A144" t="s">
        <v>1598</v>
      </c>
      <c r="B144" t="s">
        <v>1599</v>
      </c>
      <c r="C144" t="s">
        <v>1600</v>
      </c>
    </row>
    <row r="145" spans="1:3" x14ac:dyDescent="0.35">
      <c r="A145" t="s">
        <v>1601</v>
      </c>
      <c r="B145" t="s">
        <v>1602</v>
      </c>
      <c r="C145" t="s">
        <v>1603</v>
      </c>
    </row>
    <row r="146" spans="1:3" x14ac:dyDescent="0.35">
      <c r="A146" t="s">
        <v>1604</v>
      </c>
      <c r="B146" t="s">
        <v>1605</v>
      </c>
      <c r="C146" t="s">
        <v>1606</v>
      </c>
    </row>
    <row r="147" spans="1:3" x14ac:dyDescent="0.35">
      <c r="A147" t="s">
        <v>998</v>
      </c>
      <c r="B147" t="s">
        <v>1607</v>
      </c>
      <c r="C147" t="s">
        <v>1608</v>
      </c>
    </row>
    <row r="148" spans="1:3" x14ac:dyDescent="0.35">
      <c r="A148" t="s">
        <v>1609</v>
      </c>
      <c r="B148" t="s">
        <v>1610</v>
      </c>
      <c r="C148" t="s">
        <v>1611</v>
      </c>
    </row>
    <row r="149" spans="1:3" x14ac:dyDescent="0.35">
      <c r="A149" t="s">
        <v>1612</v>
      </c>
      <c r="B149" t="s">
        <v>1613</v>
      </c>
      <c r="C149" t="s">
        <v>1614</v>
      </c>
    </row>
    <row r="150" spans="1:3" x14ac:dyDescent="0.35">
      <c r="A150" t="s">
        <v>1615</v>
      </c>
      <c r="B150" t="s">
        <v>1616</v>
      </c>
      <c r="C150" t="s">
        <v>1617</v>
      </c>
    </row>
    <row r="151" spans="1:3" x14ac:dyDescent="0.35">
      <c r="A151" t="s">
        <v>1618</v>
      </c>
      <c r="B151" t="s">
        <v>1619</v>
      </c>
      <c r="C151" t="s">
        <v>1620</v>
      </c>
    </row>
    <row r="152" spans="1:3" x14ac:dyDescent="0.35">
      <c r="A152" t="s">
        <v>1621</v>
      </c>
      <c r="B152" t="s">
        <v>1622</v>
      </c>
      <c r="C152" t="s">
        <v>1623</v>
      </c>
    </row>
    <row r="153" spans="1:3" x14ac:dyDescent="0.35">
      <c r="A153" t="s">
        <v>1624</v>
      </c>
      <c r="B153" t="s">
        <v>1625</v>
      </c>
      <c r="C153" t="s">
        <v>1626</v>
      </c>
    </row>
    <row r="154" spans="1:3" x14ac:dyDescent="0.35">
      <c r="A154" t="s">
        <v>1627</v>
      </c>
      <c r="B154" t="s">
        <v>1628</v>
      </c>
      <c r="C154" t="s">
        <v>1629</v>
      </c>
    </row>
    <row r="155" spans="1:3" x14ac:dyDescent="0.35">
      <c r="A155" t="s">
        <v>1630</v>
      </c>
      <c r="B155" t="s">
        <v>1631</v>
      </c>
      <c r="C155" t="s">
        <v>1632</v>
      </c>
    </row>
    <row r="156" spans="1:3" x14ac:dyDescent="0.35">
      <c r="A156" t="s">
        <v>1633</v>
      </c>
      <c r="B156" t="s">
        <v>1634</v>
      </c>
      <c r="C156" t="s">
        <v>1635</v>
      </c>
    </row>
    <row r="157" spans="1:3" x14ac:dyDescent="0.35">
      <c r="A157" t="s">
        <v>757</v>
      </c>
      <c r="B157" t="s">
        <v>1636</v>
      </c>
      <c r="C157" t="s">
        <v>1637</v>
      </c>
    </row>
    <row r="158" spans="1:3" x14ac:dyDescent="0.35">
      <c r="A158" t="s">
        <v>756</v>
      </c>
      <c r="B158" t="s">
        <v>1638</v>
      </c>
      <c r="C158" t="s">
        <v>1639</v>
      </c>
    </row>
    <row r="159" spans="1:3" x14ac:dyDescent="0.35">
      <c r="A159" t="s">
        <v>623</v>
      </c>
      <c r="B159" t="s">
        <v>1640</v>
      </c>
      <c r="C159" t="s">
        <v>861</v>
      </c>
    </row>
    <row r="160" spans="1:3" x14ac:dyDescent="0.35">
      <c r="A160" t="s">
        <v>1641</v>
      </c>
      <c r="B160" t="s">
        <v>1642</v>
      </c>
      <c r="C160" t="s">
        <v>1643</v>
      </c>
    </row>
    <row r="161" spans="1:3" x14ac:dyDescent="0.35">
      <c r="A161" t="s">
        <v>1644</v>
      </c>
      <c r="B161" t="s">
        <v>1645</v>
      </c>
      <c r="C161" t="s">
        <v>1646</v>
      </c>
    </row>
    <row r="162" spans="1:3" x14ac:dyDescent="0.35">
      <c r="A162" t="s">
        <v>1647</v>
      </c>
      <c r="B162" t="s">
        <v>1648</v>
      </c>
      <c r="C162" t="s">
        <v>1649</v>
      </c>
    </row>
    <row r="163" spans="1:3" x14ac:dyDescent="0.35">
      <c r="A163" t="s">
        <v>1650</v>
      </c>
      <c r="B163" t="s">
        <v>1651</v>
      </c>
      <c r="C163" t="s">
        <v>1652</v>
      </c>
    </row>
    <row r="164" spans="1:3" x14ac:dyDescent="0.35">
      <c r="A164" t="s">
        <v>1653</v>
      </c>
      <c r="B164" t="s">
        <v>1654</v>
      </c>
      <c r="C164" t="s">
        <v>1655</v>
      </c>
    </row>
    <row r="165" spans="1:3" x14ac:dyDescent="0.35">
      <c r="A165" t="s">
        <v>1656</v>
      </c>
      <c r="B165" t="s">
        <v>1657</v>
      </c>
      <c r="C165" t="s">
        <v>1658</v>
      </c>
    </row>
    <row r="166" spans="1:3" x14ac:dyDescent="0.35">
      <c r="A166" t="s">
        <v>758</v>
      </c>
      <c r="B166" t="s">
        <v>1659</v>
      </c>
      <c r="C166" t="s">
        <v>1660</v>
      </c>
    </row>
    <row r="167" spans="1:3" x14ac:dyDescent="0.35">
      <c r="A167" t="s">
        <v>639</v>
      </c>
      <c r="B167" t="s">
        <v>1661</v>
      </c>
      <c r="C167" t="s">
        <v>1662</v>
      </c>
    </row>
    <row r="168" spans="1:3" x14ac:dyDescent="0.35">
      <c r="A168" t="s">
        <v>1663</v>
      </c>
      <c r="B168" t="s">
        <v>1664</v>
      </c>
      <c r="C168" t="s">
        <v>1665</v>
      </c>
    </row>
    <row r="169" spans="1:3" x14ac:dyDescent="0.35">
      <c r="A169" t="s">
        <v>614</v>
      </c>
      <c r="B169" t="s">
        <v>1666</v>
      </c>
      <c r="C169" t="s">
        <v>1667</v>
      </c>
    </row>
    <row r="170" spans="1:3" x14ac:dyDescent="0.35">
      <c r="A170" t="s">
        <v>1668</v>
      </c>
      <c r="B170" t="s">
        <v>1669</v>
      </c>
      <c r="C170" t="s">
        <v>1670</v>
      </c>
    </row>
    <row r="171" spans="1:3" x14ac:dyDescent="0.35">
      <c r="A171" t="s">
        <v>1671</v>
      </c>
      <c r="B171" t="s">
        <v>1672</v>
      </c>
      <c r="C171" t="s">
        <v>1673</v>
      </c>
    </row>
    <row r="172" spans="1:3" x14ac:dyDescent="0.35">
      <c r="A172" t="s">
        <v>622</v>
      </c>
      <c r="B172" t="s">
        <v>1674</v>
      </c>
      <c r="C172" t="s">
        <v>1675</v>
      </c>
    </row>
    <row r="173" spans="1:3" x14ac:dyDescent="0.35">
      <c r="A173" t="s">
        <v>1676</v>
      </c>
      <c r="B173" t="s">
        <v>1677</v>
      </c>
      <c r="C173" t="s">
        <v>1678</v>
      </c>
    </row>
    <row r="174" spans="1:3" x14ac:dyDescent="0.35">
      <c r="A174" t="s">
        <v>759</v>
      </c>
      <c r="B174" t="s">
        <v>1679</v>
      </c>
      <c r="C174" t="s">
        <v>1680</v>
      </c>
    </row>
    <row r="175" spans="1:3" x14ac:dyDescent="0.35">
      <c r="A175" t="s">
        <v>616</v>
      </c>
      <c r="B175" t="s">
        <v>1681</v>
      </c>
      <c r="C175" t="s">
        <v>1682</v>
      </c>
    </row>
    <row r="176" spans="1:3" x14ac:dyDescent="0.35">
      <c r="A176" t="s">
        <v>1683</v>
      </c>
      <c r="B176" t="s">
        <v>1684</v>
      </c>
      <c r="C176" t="s">
        <v>1685</v>
      </c>
    </row>
    <row r="177" spans="1:3" x14ac:dyDescent="0.35">
      <c r="A177" t="s">
        <v>780</v>
      </c>
      <c r="B177" t="s">
        <v>1686</v>
      </c>
      <c r="C177" t="s">
        <v>1687</v>
      </c>
    </row>
    <row r="178" spans="1:3" x14ac:dyDescent="0.35">
      <c r="A178" t="s">
        <v>863</v>
      </c>
      <c r="B178" t="s">
        <v>1688</v>
      </c>
      <c r="C178" t="s">
        <v>1689</v>
      </c>
    </row>
    <row r="179" spans="1:3" x14ac:dyDescent="0.35">
      <c r="A179" t="s">
        <v>615</v>
      </c>
      <c r="B179" t="s">
        <v>1690</v>
      </c>
      <c r="C179" t="s">
        <v>815</v>
      </c>
    </row>
    <row r="180" spans="1:3" x14ac:dyDescent="0.35">
      <c r="A180" t="s">
        <v>635</v>
      </c>
      <c r="B180" t="s">
        <v>1691</v>
      </c>
      <c r="C180" t="s">
        <v>1692</v>
      </c>
    </row>
    <row r="181" spans="1:3" x14ac:dyDescent="0.35">
      <c r="A181" t="s">
        <v>1693</v>
      </c>
      <c r="B181" t="s">
        <v>1694</v>
      </c>
      <c r="C181" t="s">
        <v>1695</v>
      </c>
    </row>
    <row r="182" spans="1:3" x14ac:dyDescent="0.35">
      <c r="A182" t="s">
        <v>1696</v>
      </c>
      <c r="B182" t="s">
        <v>1697</v>
      </c>
      <c r="C182" t="s">
        <v>1698</v>
      </c>
    </row>
    <row r="183" spans="1:3" x14ac:dyDescent="0.35">
      <c r="A183" t="s">
        <v>1699</v>
      </c>
      <c r="B183" t="s">
        <v>1700</v>
      </c>
      <c r="C183" t="s">
        <v>1701</v>
      </c>
    </row>
    <row r="184" spans="1:3" x14ac:dyDescent="0.35">
      <c r="A184" t="s">
        <v>1702</v>
      </c>
      <c r="B184" t="s">
        <v>1703</v>
      </c>
      <c r="C184" t="s">
        <v>1704</v>
      </c>
    </row>
    <row r="185" spans="1:3" x14ac:dyDescent="0.35">
      <c r="A185" t="s">
        <v>638</v>
      </c>
      <c r="B185" t="s">
        <v>1705</v>
      </c>
      <c r="C185" t="s">
        <v>1706</v>
      </c>
    </row>
    <row r="186" spans="1:3" x14ac:dyDescent="0.35">
      <c r="A186" t="s">
        <v>1707</v>
      </c>
      <c r="B186" t="s">
        <v>1708</v>
      </c>
      <c r="C186" t="s">
        <v>1709</v>
      </c>
    </row>
    <row r="187" spans="1:3" x14ac:dyDescent="0.35">
      <c r="A187" t="s">
        <v>1710</v>
      </c>
      <c r="B187" t="s">
        <v>1711</v>
      </c>
      <c r="C187" t="s">
        <v>1712</v>
      </c>
    </row>
    <row r="188" spans="1:3" x14ac:dyDescent="0.35">
      <c r="A188" t="s">
        <v>1713</v>
      </c>
      <c r="B188" t="s">
        <v>1714</v>
      </c>
      <c r="C188" t="s">
        <v>1715</v>
      </c>
    </row>
    <row r="189" spans="1:3" x14ac:dyDescent="0.35">
      <c r="A189" t="s">
        <v>1716</v>
      </c>
      <c r="B189" t="s">
        <v>1717</v>
      </c>
      <c r="C189" t="s">
        <v>1718</v>
      </c>
    </row>
    <row r="190" spans="1:3" x14ac:dyDescent="0.35">
      <c r="A190" t="s">
        <v>1719</v>
      </c>
      <c r="B190" t="s">
        <v>1720</v>
      </c>
      <c r="C190" t="s">
        <v>1721</v>
      </c>
    </row>
    <row r="191" spans="1:3" x14ac:dyDescent="0.35">
      <c r="A191" t="s">
        <v>1722</v>
      </c>
      <c r="B191" t="s">
        <v>1723</v>
      </c>
      <c r="C191" t="s">
        <v>1724</v>
      </c>
    </row>
    <row r="192" spans="1:3" x14ac:dyDescent="0.35">
      <c r="A192" t="s">
        <v>618</v>
      </c>
      <c r="B192" t="s">
        <v>1725</v>
      </c>
      <c r="C192" t="s">
        <v>1726</v>
      </c>
    </row>
    <row r="193" spans="1:3" x14ac:dyDescent="0.35">
      <c r="A193" t="s">
        <v>760</v>
      </c>
      <c r="B193" t="s">
        <v>1727</v>
      </c>
      <c r="C193" t="s">
        <v>1728</v>
      </c>
    </row>
    <row r="194" spans="1:3" x14ac:dyDescent="0.35">
      <c r="A194" t="s">
        <v>1729</v>
      </c>
      <c r="B194" t="s">
        <v>1730</v>
      </c>
      <c r="C194" t="s">
        <v>1731</v>
      </c>
    </row>
    <row r="195" spans="1:3" x14ac:dyDescent="0.35">
      <c r="A195" t="s">
        <v>1732</v>
      </c>
      <c r="B195" t="s">
        <v>1733</v>
      </c>
      <c r="C195" t="s">
        <v>1734</v>
      </c>
    </row>
    <row r="196" spans="1:3" x14ac:dyDescent="0.35">
      <c r="A196" t="s">
        <v>1735</v>
      </c>
      <c r="B196" t="s">
        <v>1736</v>
      </c>
      <c r="C196" t="s">
        <v>1737</v>
      </c>
    </row>
    <row r="197" spans="1:3" x14ac:dyDescent="0.35">
      <c r="A197" t="s">
        <v>1738</v>
      </c>
      <c r="B197" t="s">
        <v>1739</v>
      </c>
      <c r="C197" t="s">
        <v>1740</v>
      </c>
    </row>
    <row r="198" spans="1:3" x14ac:dyDescent="0.35">
      <c r="A198" t="s">
        <v>971</v>
      </c>
      <c r="B198" t="s">
        <v>1741</v>
      </c>
      <c r="C198" t="s">
        <v>1742</v>
      </c>
    </row>
    <row r="199" spans="1:3" x14ac:dyDescent="0.35">
      <c r="A199" t="s">
        <v>719</v>
      </c>
      <c r="B199" t="s">
        <v>1743</v>
      </c>
      <c r="C199" t="s">
        <v>1744</v>
      </c>
    </row>
    <row r="200" spans="1:3" x14ac:dyDescent="0.35">
      <c r="A200" t="s">
        <v>1745</v>
      </c>
      <c r="B200" t="s">
        <v>1746</v>
      </c>
      <c r="C200" t="s">
        <v>1747</v>
      </c>
    </row>
    <row r="201" spans="1:3" x14ac:dyDescent="0.35">
      <c r="A201" t="s">
        <v>1748</v>
      </c>
      <c r="B201" t="s">
        <v>1749</v>
      </c>
      <c r="C201" t="s">
        <v>1750</v>
      </c>
    </row>
    <row r="202" spans="1:3" x14ac:dyDescent="0.35">
      <c r="A202" t="s">
        <v>1751</v>
      </c>
      <c r="B202" t="s">
        <v>1752</v>
      </c>
      <c r="C202" t="s">
        <v>1753</v>
      </c>
    </row>
    <row r="203" spans="1:3" x14ac:dyDescent="0.35">
      <c r="A203" t="s">
        <v>1754</v>
      </c>
      <c r="B203" t="s">
        <v>1755</v>
      </c>
      <c r="C203" t="s">
        <v>1756</v>
      </c>
    </row>
    <row r="204" spans="1:3" x14ac:dyDescent="0.35">
      <c r="A204" t="s">
        <v>768</v>
      </c>
      <c r="B204" t="s">
        <v>1757</v>
      </c>
      <c r="C204" t="s">
        <v>1758</v>
      </c>
    </row>
    <row r="205" spans="1:3" x14ac:dyDescent="0.35">
      <c r="A205" t="s">
        <v>1759</v>
      </c>
      <c r="B205" t="s">
        <v>1760</v>
      </c>
      <c r="C205" t="s">
        <v>1761</v>
      </c>
    </row>
    <row r="206" spans="1:3" x14ac:dyDescent="0.35">
      <c r="A206" t="s">
        <v>1762</v>
      </c>
      <c r="B206" t="s">
        <v>1763</v>
      </c>
      <c r="C206" t="s">
        <v>1764</v>
      </c>
    </row>
    <row r="207" spans="1:3" x14ac:dyDescent="0.35">
      <c r="A207" t="s">
        <v>1765</v>
      </c>
      <c r="B207" t="s">
        <v>1766</v>
      </c>
      <c r="C207" t="s">
        <v>1767</v>
      </c>
    </row>
    <row r="208" spans="1:3" x14ac:dyDescent="0.35">
      <c r="A208" t="s">
        <v>1768</v>
      </c>
      <c r="B208" t="s">
        <v>1769</v>
      </c>
      <c r="C208" t="s">
        <v>1770</v>
      </c>
    </row>
    <row r="209" spans="1:3" x14ac:dyDescent="0.35">
      <c r="A209" t="s">
        <v>1771</v>
      </c>
      <c r="B209" t="s">
        <v>1772</v>
      </c>
      <c r="C209" t="s">
        <v>1773</v>
      </c>
    </row>
    <row r="210" spans="1:3" x14ac:dyDescent="0.35">
      <c r="A210" t="s">
        <v>1774</v>
      </c>
      <c r="B210" t="s">
        <v>1775</v>
      </c>
      <c r="C210" t="s">
        <v>1776</v>
      </c>
    </row>
    <row r="211" spans="1:3" x14ac:dyDescent="0.35">
      <c r="A211" t="s">
        <v>769</v>
      </c>
      <c r="B211" t="s">
        <v>1777</v>
      </c>
      <c r="C211" t="s">
        <v>1778</v>
      </c>
    </row>
    <row r="212" spans="1:3" x14ac:dyDescent="0.35">
      <c r="A212" t="s">
        <v>1779</v>
      </c>
      <c r="B212" t="s">
        <v>1780</v>
      </c>
      <c r="C212" t="s">
        <v>1781</v>
      </c>
    </row>
    <row r="213" spans="1:3" x14ac:dyDescent="0.35">
      <c r="A213" t="s">
        <v>1782</v>
      </c>
      <c r="B213" t="s">
        <v>1783</v>
      </c>
      <c r="C213" t="s">
        <v>1784</v>
      </c>
    </row>
    <row r="214" spans="1:3" x14ac:dyDescent="0.35">
      <c r="A214" t="s">
        <v>1785</v>
      </c>
      <c r="B214" t="s">
        <v>1786</v>
      </c>
      <c r="C214" t="s">
        <v>1787</v>
      </c>
    </row>
    <row r="215" spans="1:3" x14ac:dyDescent="0.35">
      <c r="A215" t="s">
        <v>1788</v>
      </c>
      <c r="B215" t="s">
        <v>1789</v>
      </c>
      <c r="C215" t="s">
        <v>1790</v>
      </c>
    </row>
    <row r="216" spans="1:3" x14ac:dyDescent="0.35">
      <c r="A216" t="s">
        <v>1791</v>
      </c>
      <c r="B216" t="s">
        <v>1792</v>
      </c>
      <c r="C216" t="s">
        <v>1793</v>
      </c>
    </row>
    <row r="217" spans="1:3" x14ac:dyDescent="0.35">
      <c r="A217" t="s">
        <v>1794</v>
      </c>
      <c r="B217" t="s">
        <v>1795</v>
      </c>
      <c r="C217" t="s">
        <v>1796</v>
      </c>
    </row>
    <row r="218" spans="1:3" x14ac:dyDescent="0.35">
      <c r="A218" t="s">
        <v>1797</v>
      </c>
      <c r="B218" t="s">
        <v>1798</v>
      </c>
      <c r="C218" t="s">
        <v>1799</v>
      </c>
    </row>
    <row r="219" spans="1:3" x14ac:dyDescent="0.35">
      <c r="A219" t="s">
        <v>627</v>
      </c>
      <c r="B219" t="s">
        <v>1800</v>
      </c>
      <c r="C219" t="s">
        <v>1801</v>
      </c>
    </row>
    <row r="220" spans="1:3" x14ac:dyDescent="0.35">
      <c r="A220" t="s">
        <v>1802</v>
      </c>
      <c r="B220" t="s">
        <v>1803</v>
      </c>
      <c r="C220" t="s">
        <v>1804</v>
      </c>
    </row>
    <row r="221" spans="1:3" x14ac:dyDescent="0.35">
      <c r="A221" t="s">
        <v>1805</v>
      </c>
      <c r="B221" t="s">
        <v>1806</v>
      </c>
      <c r="C221" t="s">
        <v>1807</v>
      </c>
    </row>
    <row r="222" spans="1:3" x14ac:dyDescent="0.35">
      <c r="A222" t="s">
        <v>1808</v>
      </c>
      <c r="B222" t="s">
        <v>1809</v>
      </c>
      <c r="C222" t="s">
        <v>1810</v>
      </c>
    </row>
    <row r="223" spans="1:3" x14ac:dyDescent="0.35">
      <c r="A223" t="s">
        <v>1811</v>
      </c>
      <c r="B223" t="s">
        <v>1812</v>
      </c>
      <c r="C223" t="s">
        <v>1813</v>
      </c>
    </row>
    <row r="224" spans="1:3" x14ac:dyDescent="0.35">
      <c r="A224" t="s">
        <v>1814</v>
      </c>
      <c r="B224" t="s">
        <v>1815</v>
      </c>
      <c r="C224" t="s">
        <v>1816</v>
      </c>
    </row>
    <row r="225" spans="1:3" x14ac:dyDescent="0.35">
      <c r="A225" t="s">
        <v>1817</v>
      </c>
      <c r="B225" t="s">
        <v>1818</v>
      </c>
      <c r="C225" t="s">
        <v>1819</v>
      </c>
    </row>
    <row r="226" spans="1:3" x14ac:dyDescent="0.35">
      <c r="A226" t="s">
        <v>625</v>
      </c>
      <c r="B226" t="s">
        <v>1820</v>
      </c>
      <c r="C226" t="s">
        <v>1821</v>
      </c>
    </row>
    <row r="227" spans="1:3" x14ac:dyDescent="0.35">
      <c r="A227" t="s">
        <v>1822</v>
      </c>
      <c r="B227" t="s">
        <v>1823</v>
      </c>
      <c r="C227" t="s">
        <v>1824</v>
      </c>
    </row>
    <row r="228" spans="1:3" x14ac:dyDescent="0.35">
      <c r="A228" t="s">
        <v>1825</v>
      </c>
      <c r="B228" t="s">
        <v>1826</v>
      </c>
      <c r="C228" t="s">
        <v>1827</v>
      </c>
    </row>
    <row r="229" spans="1:3" x14ac:dyDescent="0.35">
      <c r="A229" t="s">
        <v>1828</v>
      </c>
      <c r="B229" t="s">
        <v>1829</v>
      </c>
      <c r="C229" t="s">
        <v>1830</v>
      </c>
    </row>
    <row r="230" spans="1:3" x14ac:dyDescent="0.35">
      <c r="A230" t="s">
        <v>770</v>
      </c>
      <c r="B230" t="s">
        <v>1831</v>
      </c>
      <c r="C230" t="s">
        <v>1832</v>
      </c>
    </row>
    <row r="231" spans="1:3" x14ac:dyDescent="0.35">
      <c r="A231" t="s">
        <v>1833</v>
      </c>
      <c r="B231" t="s">
        <v>1834</v>
      </c>
      <c r="C231" t="s">
        <v>1835</v>
      </c>
    </row>
    <row r="232" spans="1:3" x14ac:dyDescent="0.35">
      <c r="A232" t="s">
        <v>771</v>
      </c>
      <c r="B232" t="s">
        <v>1836</v>
      </c>
      <c r="C232" t="s">
        <v>1837</v>
      </c>
    </row>
    <row r="233" spans="1:3" x14ac:dyDescent="0.35">
      <c r="A233" t="s">
        <v>1838</v>
      </c>
      <c r="B233" t="s">
        <v>1839</v>
      </c>
      <c r="C233" t="s">
        <v>1840</v>
      </c>
    </row>
    <row r="234" spans="1:3" x14ac:dyDescent="0.35">
      <c r="A234" t="s">
        <v>564</v>
      </c>
      <c r="B234" t="s">
        <v>1841</v>
      </c>
      <c r="C234" t="s">
        <v>1842</v>
      </c>
    </row>
    <row r="235" spans="1:3" x14ac:dyDescent="0.35">
      <c r="A235" t="s">
        <v>1843</v>
      </c>
      <c r="B235" t="s">
        <v>1844</v>
      </c>
      <c r="C235" t="s">
        <v>1845</v>
      </c>
    </row>
    <row r="236" spans="1:3" x14ac:dyDescent="0.35">
      <c r="A236" t="s">
        <v>1846</v>
      </c>
      <c r="B236" t="s">
        <v>1847</v>
      </c>
      <c r="C236" t="s">
        <v>1848</v>
      </c>
    </row>
    <row r="237" spans="1:3" x14ac:dyDescent="0.35">
      <c r="A237" t="s">
        <v>1849</v>
      </c>
      <c r="B237" t="s">
        <v>1850</v>
      </c>
      <c r="C237" t="s">
        <v>1851</v>
      </c>
    </row>
    <row r="238" spans="1:3" x14ac:dyDescent="0.35">
      <c r="A238" t="s">
        <v>1852</v>
      </c>
      <c r="B238" t="s">
        <v>1853</v>
      </c>
      <c r="C238" t="s">
        <v>1854</v>
      </c>
    </row>
    <row r="239" spans="1:3" x14ac:dyDescent="0.35">
      <c r="A239" t="s">
        <v>1855</v>
      </c>
      <c r="B239" t="s">
        <v>1856</v>
      </c>
      <c r="C239" t="s">
        <v>1857</v>
      </c>
    </row>
    <row r="240" spans="1:3" x14ac:dyDescent="0.35">
      <c r="A240" t="s">
        <v>1858</v>
      </c>
      <c r="B240" t="s">
        <v>1859</v>
      </c>
      <c r="C240" t="s">
        <v>1860</v>
      </c>
    </row>
    <row r="241" spans="1:3" x14ac:dyDescent="0.35">
      <c r="A241" t="s">
        <v>1861</v>
      </c>
      <c r="B241" t="s">
        <v>1862</v>
      </c>
      <c r="C241" t="s">
        <v>1863</v>
      </c>
    </row>
    <row r="242" spans="1:3" x14ac:dyDescent="0.35">
      <c r="A242" t="s">
        <v>620</v>
      </c>
      <c r="B242" t="s">
        <v>1864</v>
      </c>
      <c r="C242" t="s">
        <v>1865</v>
      </c>
    </row>
    <row r="243" spans="1:3" x14ac:dyDescent="0.35">
      <c r="A243" t="s">
        <v>1866</v>
      </c>
      <c r="B243" t="s">
        <v>1867</v>
      </c>
      <c r="C243" t="s">
        <v>1868</v>
      </c>
    </row>
    <row r="244" spans="1:3" x14ac:dyDescent="0.35">
      <c r="A244" t="s">
        <v>1869</v>
      </c>
      <c r="B244" t="s">
        <v>1870</v>
      </c>
      <c r="C244" t="s">
        <v>1871</v>
      </c>
    </row>
    <row r="245" spans="1:3" x14ac:dyDescent="0.35">
      <c r="A245" t="s">
        <v>1872</v>
      </c>
      <c r="B245" t="s">
        <v>1873</v>
      </c>
      <c r="C245" t="s">
        <v>1874</v>
      </c>
    </row>
    <row r="246" spans="1:3" x14ac:dyDescent="0.35">
      <c r="A246" t="s">
        <v>1875</v>
      </c>
      <c r="B246" t="s">
        <v>1876</v>
      </c>
      <c r="C246" t="s">
        <v>1877</v>
      </c>
    </row>
    <row r="247" spans="1:3" x14ac:dyDescent="0.35">
      <c r="A247" t="s">
        <v>1878</v>
      </c>
      <c r="B247" t="s">
        <v>1879</v>
      </c>
      <c r="C247" t="s">
        <v>1880</v>
      </c>
    </row>
    <row r="248" spans="1:3" x14ac:dyDescent="0.35">
      <c r="A248" t="s">
        <v>1881</v>
      </c>
      <c r="B248" t="s">
        <v>1882</v>
      </c>
      <c r="C248" t="s">
        <v>1883</v>
      </c>
    </row>
    <row r="249" spans="1:3" x14ac:dyDescent="0.35">
      <c r="A249" t="s">
        <v>1884</v>
      </c>
      <c r="B249" t="s">
        <v>1885</v>
      </c>
      <c r="C249" t="s">
        <v>1886</v>
      </c>
    </row>
    <row r="250" spans="1:3" x14ac:dyDescent="0.35">
      <c r="A250" t="s">
        <v>1887</v>
      </c>
      <c r="B250" t="s">
        <v>1888</v>
      </c>
      <c r="C250" t="s">
        <v>1889</v>
      </c>
    </row>
  </sheetData>
  <sheetProtection algorithmName="SHA-512" hashValue="CLi0T6X6voIb0mculzY5jm+rM3OJ7dw5D6pQx6pHuy/Q7LUuFbuGXYEV6qzdnXX+m0xlikLuLVWussIFx+HjGQ==" saltValue="OIpMkym19mc6pKgY2xp0kA==" spinCount="100000" sheet="1" objects="1" scenarios="1"/>
  <autoFilter ref="A1:C1" xr:uid="{CD3744FC-652B-4076-88B1-CBB31720ACF2}"/>
  <hyperlinks>
    <hyperlink ref="D2" r:id="rId1" xr:uid="{B01F6DFE-368D-41DE-8607-8EC0B62BEC55}"/>
  </hyperlinks>
  <pageMargins left="0.7" right="0.7" top="0.75" bottom="0.75" header="0.3" footer="0.3"/>
  <pageSetup paperSize="9" orientation="portrait"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0D1C-FBD6-45B7-AE32-C496A4263B9F}">
  <sheetPr codeName="Sheet10">
    <tabColor rgb="FF002060"/>
  </sheetPr>
  <dimension ref="A1:Z3841"/>
  <sheetViews>
    <sheetView zoomScale="80" zoomScaleNormal="80" workbookViewId="0">
      <selection activeCell="E22" sqref="E22"/>
    </sheetView>
  </sheetViews>
  <sheetFormatPr defaultRowHeight="14.5" x14ac:dyDescent="0.35"/>
  <cols>
    <col min="1" max="3" width="8.81640625" style="12"/>
    <col min="4" max="4" width="32.1796875" bestFit="1" customWidth="1"/>
    <col min="5" max="5" width="58.453125" bestFit="1" customWidth="1"/>
    <col min="6" max="6" width="64.453125" bestFit="1" customWidth="1"/>
    <col min="7" max="7" width="12" bestFit="1" customWidth="1"/>
    <col min="8" max="8" width="84.81640625" bestFit="1" customWidth="1"/>
    <col min="9" max="9" width="15.1796875" bestFit="1" customWidth="1"/>
    <col min="10" max="10" width="84.81640625" bestFit="1" customWidth="1"/>
    <col min="11" max="11" width="8.54296875" bestFit="1" customWidth="1"/>
    <col min="12" max="12" width="28.81640625" bestFit="1" customWidth="1"/>
    <col min="20" max="20" width="111.54296875" bestFit="1" customWidth="1"/>
    <col min="21" max="21" width="8.81640625" style="12"/>
  </cols>
  <sheetData>
    <row r="1" spans="1:26" ht="93" x14ac:dyDescent="0.35">
      <c r="D1" s="50" t="s">
        <v>1890</v>
      </c>
      <c r="E1" s="51" t="s">
        <v>1891</v>
      </c>
      <c r="F1" s="51" t="s">
        <v>1892</v>
      </c>
      <c r="G1" s="51" t="s">
        <v>1893</v>
      </c>
      <c r="H1" s="51" t="s">
        <v>1894</v>
      </c>
      <c r="I1" s="51" t="s">
        <v>1895</v>
      </c>
      <c r="J1" s="51" t="s">
        <v>1896</v>
      </c>
      <c r="K1" s="52" t="s">
        <v>1897</v>
      </c>
      <c r="L1" s="53" t="s">
        <v>1898</v>
      </c>
      <c r="T1" t="s">
        <v>1899</v>
      </c>
      <c r="U1" s="12" t="s">
        <v>512</v>
      </c>
    </row>
    <row r="2" spans="1:26" x14ac:dyDescent="0.35">
      <c r="A2" s="12" t="str">
        <f>"A"&amp;C2&amp;"B"&amp;B2</f>
        <v>A1B1</v>
      </c>
      <c r="B2" s="12">
        <v>1</v>
      </c>
      <c r="C2" s="12">
        <f>VLOOKUP(D2&amp;E2&amp;F2,T:U,2,FALSE)</f>
        <v>1</v>
      </c>
      <c r="D2" t="s">
        <v>194</v>
      </c>
      <c r="E2" t="s">
        <v>197</v>
      </c>
      <c r="F2" t="s">
        <v>199</v>
      </c>
      <c r="G2">
        <v>81101701</v>
      </c>
      <c r="H2" t="s">
        <v>1900</v>
      </c>
      <c r="I2" t="s">
        <v>1901</v>
      </c>
      <c r="J2" t="s">
        <v>1900</v>
      </c>
      <c r="K2" s="12" t="s">
        <v>1902</v>
      </c>
      <c r="T2" t="s">
        <v>1903</v>
      </c>
      <c r="U2" s="12">
        <v>1</v>
      </c>
      <c r="V2">
        <f>VLOOKUP(U2,C:C,1,FALSE)</f>
        <v>1</v>
      </c>
      <c r="W2">
        <f>COUNTIF($C$2:$C$1919,V2)</f>
        <v>5</v>
      </c>
      <c r="Y2">
        <f>COUNTIF(W2:W80,1)</f>
        <v>28</v>
      </c>
      <c r="Z2">
        <f>Y2/80</f>
        <v>0.35</v>
      </c>
    </row>
    <row r="3" spans="1:26" x14ac:dyDescent="0.35">
      <c r="A3" s="12" t="str">
        <f t="shared" ref="A3:A66" si="0">"A"&amp;C3&amp;"B"&amp;B3</f>
        <v>A1B2</v>
      </c>
      <c r="B3" s="12">
        <f>IFERROR(IF(C3=C2,B2+1,1),1)</f>
        <v>2</v>
      </c>
      <c r="C3" s="12">
        <f t="shared" ref="C3:C66" si="1">VLOOKUP(D3&amp;E3&amp;F3,T:U,2,FALSE)</f>
        <v>1</v>
      </c>
      <c r="D3" t="s">
        <v>194</v>
      </c>
      <c r="E3" t="s">
        <v>197</v>
      </c>
      <c r="F3" t="s">
        <v>199</v>
      </c>
      <c r="G3">
        <v>72151511</v>
      </c>
      <c r="H3" t="s">
        <v>1904</v>
      </c>
      <c r="I3" t="s">
        <v>1905</v>
      </c>
      <c r="J3" t="s">
        <v>1904</v>
      </c>
      <c r="K3" s="12" t="s">
        <v>52</v>
      </c>
      <c r="T3" t="s">
        <v>1906</v>
      </c>
      <c r="U3" s="12">
        <v>2</v>
      </c>
      <c r="V3">
        <f t="shared" ref="V3:V66" si="2">VLOOKUP(U3,C:C,1,FALSE)</f>
        <v>2</v>
      </c>
      <c r="W3">
        <f t="shared" ref="W3:W66" si="3">COUNTIF($C$2:$C$1919,V3)</f>
        <v>6</v>
      </c>
    </row>
    <row r="4" spans="1:26" x14ac:dyDescent="0.35">
      <c r="A4" s="12" t="str">
        <f t="shared" si="0"/>
        <v>A1B3</v>
      </c>
      <c r="B4" s="12">
        <f t="shared" ref="B4:B67" si="4">IFERROR(IF(C4=C3,B3+1,1),1)</f>
        <v>3</v>
      </c>
      <c r="C4" s="12">
        <f t="shared" si="1"/>
        <v>1</v>
      </c>
      <c r="D4" t="s">
        <v>194</v>
      </c>
      <c r="E4" t="s">
        <v>197</v>
      </c>
      <c r="F4" t="s">
        <v>199</v>
      </c>
      <c r="G4">
        <v>72151515</v>
      </c>
      <c r="H4" t="s">
        <v>1907</v>
      </c>
      <c r="I4" t="s">
        <v>1908</v>
      </c>
      <c r="J4" t="s">
        <v>1907</v>
      </c>
      <c r="K4" s="12" t="s">
        <v>52</v>
      </c>
      <c r="T4" t="s">
        <v>1909</v>
      </c>
      <c r="U4" s="12">
        <v>3</v>
      </c>
      <c r="V4">
        <f t="shared" si="2"/>
        <v>3</v>
      </c>
      <c r="W4">
        <f t="shared" si="3"/>
        <v>8</v>
      </c>
    </row>
    <row r="5" spans="1:26" x14ac:dyDescent="0.35">
      <c r="A5" s="12" t="str">
        <f t="shared" si="0"/>
        <v>A1B4</v>
      </c>
      <c r="B5" s="12">
        <f t="shared" si="4"/>
        <v>4</v>
      </c>
      <c r="C5" s="12">
        <f t="shared" si="1"/>
        <v>1</v>
      </c>
      <c r="D5" t="s">
        <v>194</v>
      </c>
      <c r="E5" t="s">
        <v>197</v>
      </c>
      <c r="F5" t="s">
        <v>199</v>
      </c>
      <c r="G5">
        <v>72121509</v>
      </c>
      <c r="H5" t="s">
        <v>1910</v>
      </c>
      <c r="I5" t="s">
        <v>1911</v>
      </c>
      <c r="J5" t="s">
        <v>1910</v>
      </c>
      <c r="K5" s="12" t="s">
        <v>52</v>
      </c>
      <c r="T5" t="s">
        <v>1912</v>
      </c>
      <c r="U5" s="12">
        <v>4</v>
      </c>
      <c r="V5" s="55">
        <f t="shared" si="2"/>
        <v>4</v>
      </c>
      <c r="W5">
        <f t="shared" si="3"/>
        <v>4</v>
      </c>
    </row>
    <row r="6" spans="1:26" x14ac:dyDescent="0.35">
      <c r="A6" s="12" t="str">
        <f t="shared" si="0"/>
        <v>A1B5</v>
      </c>
      <c r="B6" s="12">
        <f t="shared" si="4"/>
        <v>5</v>
      </c>
      <c r="C6" s="12">
        <f t="shared" si="1"/>
        <v>1</v>
      </c>
      <c r="D6" t="s">
        <v>194</v>
      </c>
      <c r="E6" t="s">
        <v>197</v>
      </c>
      <c r="F6" t="s">
        <v>199</v>
      </c>
      <c r="G6">
        <v>81141806</v>
      </c>
      <c r="H6" t="s">
        <v>1913</v>
      </c>
      <c r="I6" t="s">
        <v>1914</v>
      </c>
      <c r="J6" t="s">
        <v>1913</v>
      </c>
      <c r="K6" s="12" t="s">
        <v>52</v>
      </c>
      <c r="T6" t="s">
        <v>1915</v>
      </c>
      <c r="U6" s="12">
        <v>5</v>
      </c>
      <c r="V6">
        <f t="shared" si="2"/>
        <v>5</v>
      </c>
      <c r="W6">
        <f t="shared" si="3"/>
        <v>3</v>
      </c>
    </row>
    <row r="7" spans="1:26" x14ac:dyDescent="0.35">
      <c r="A7" s="12" t="str">
        <f t="shared" si="0"/>
        <v>A2B1</v>
      </c>
      <c r="B7" s="12">
        <f t="shared" si="4"/>
        <v>1</v>
      </c>
      <c r="C7" s="12">
        <f t="shared" si="1"/>
        <v>2</v>
      </c>
      <c r="D7" t="s">
        <v>194</v>
      </c>
      <c r="E7" t="s">
        <v>197</v>
      </c>
      <c r="F7" t="s">
        <v>201</v>
      </c>
      <c r="G7">
        <v>72101517</v>
      </c>
      <c r="H7" t="s">
        <v>1916</v>
      </c>
      <c r="I7" t="s">
        <v>1917</v>
      </c>
      <c r="J7" t="s">
        <v>1916</v>
      </c>
      <c r="K7" s="12" t="s">
        <v>1902</v>
      </c>
      <c r="T7" t="s">
        <v>1918</v>
      </c>
      <c r="U7" s="12">
        <v>6</v>
      </c>
      <c r="V7">
        <f t="shared" si="2"/>
        <v>6</v>
      </c>
      <c r="W7">
        <f t="shared" si="3"/>
        <v>4</v>
      </c>
    </row>
    <row r="8" spans="1:26" x14ac:dyDescent="0.35">
      <c r="A8" s="12" t="str">
        <f t="shared" si="0"/>
        <v>A2B2</v>
      </c>
      <c r="B8" s="12">
        <f t="shared" si="4"/>
        <v>2</v>
      </c>
      <c r="C8" s="12">
        <f t="shared" si="1"/>
        <v>2</v>
      </c>
      <c r="D8" t="s">
        <v>194</v>
      </c>
      <c r="E8" t="s">
        <v>197</v>
      </c>
      <c r="F8" t="s">
        <v>201</v>
      </c>
      <c r="G8">
        <v>72101518</v>
      </c>
      <c r="H8" t="s">
        <v>1919</v>
      </c>
      <c r="I8" t="s">
        <v>1920</v>
      </c>
      <c r="J8" t="s">
        <v>1919</v>
      </c>
      <c r="K8" s="12" t="s">
        <v>52</v>
      </c>
      <c r="T8" t="s">
        <v>1921</v>
      </c>
      <c r="U8" s="12">
        <v>7</v>
      </c>
      <c r="V8">
        <f t="shared" si="2"/>
        <v>7</v>
      </c>
      <c r="W8">
        <f t="shared" si="3"/>
        <v>4</v>
      </c>
    </row>
    <row r="9" spans="1:26" x14ac:dyDescent="0.35">
      <c r="A9" s="12" t="str">
        <f t="shared" si="0"/>
        <v>A2B3</v>
      </c>
      <c r="B9" s="12">
        <f t="shared" si="4"/>
        <v>3</v>
      </c>
      <c r="C9" s="12">
        <f t="shared" si="1"/>
        <v>2</v>
      </c>
      <c r="D9" t="s">
        <v>194</v>
      </c>
      <c r="E9" t="s">
        <v>197</v>
      </c>
      <c r="F9" t="s">
        <v>201</v>
      </c>
      <c r="G9">
        <v>26131803</v>
      </c>
      <c r="H9" t="s">
        <v>1922</v>
      </c>
      <c r="I9" t="s">
        <v>1923</v>
      </c>
      <c r="J9" t="s">
        <v>1922</v>
      </c>
      <c r="K9" s="12" t="s">
        <v>52</v>
      </c>
      <c r="T9" t="s">
        <v>1924</v>
      </c>
      <c r="U9" s="12">
        <v>8</v>
      </c>
      <c r="V9">
        <f t="shared" si="2"/>
        <v>8</v>
      </c>
      <c r="W9">
        <f t="shared" si="3"/>
        <v>1</v>
      </c>
    </row>
    <row r="10" spans="1:26" x14ac:dyDescent="0.35">
      <c r="A10" s="12" t="str">
        <f t="shared" si="0"/>
        <v>A2B4</v>
      </c>
      <c r="B10" s="12">
        <f t="shared" si="4"/>
        <v>4</v>
      </c>
      <c r="C10" s="12">
        <f t="shared" si="1"/>
        <v>2</v>
      </c>
      <c r="D10" t="s">
        <v>194</v>
      </c>
      <c r="E10" t="s">
        <v>197</v>
      </c>
      <c r="F10" t="s">
        <v>201</v>
      </c>
      <c r="G10">
        <v>26111601</v>
      </c>
      <c r="H10" t="s">
        <v>1925</v>
      </c>
      <c r="I10" t="s">
        <v>1926</v>
      </c>
      <c r="J10" t="s">
        <v>1925</v>
      </c>
      <c r="K10" s="12" t="s">
        <v>52</v>
      </c>
      <c r="T10" t="s">
        <v>1927</v>
      </c>
      <c r="U10" s="12">
        <v>9</v>
      </c>
      <c r="V10">
        <f t="shared" si="2"/>
        <v>9</v>
      </c>
      <c r="W10">
        <f t="shared" si="3"/>
        <v>3</v>
      </c>
    </row>
    <row r="11" spans="1:26" x14ac:dyDescent="0.35">
      <c r="A11" s="12" t="str">
        <f t="shared" si="0"/>
        <v>A2B5</v>
      </c>
      <c r="B11" s="12">
        <f t="shared" si="4"/>
        <v>5</v>
      </c>
      <c r="C11" s="12">
        <f t="shared" si="1"/>
        <v>2</v>
      </c>
      <c r="D11" t="s">
        <v>194</v>
      </c>
      <c r="E11" t="s">
        <v>197</v>
      </c>
      <c r="F11" t="s">
        <v>201</v>
      </c>
      <c r="G11">
        <v>26111607</v>
      </c>
      <c r="H11" t="s">
        <v>1928</v>
      </c>
      <c r="I11" t="s">
        <v>1929</v>
      </c>
      <c r="J11" t="s">
        <v>1928</v>
      </c>
      <c r="K11" s="12" t="s">
        <v>52</v>
      </c>
      <c r="T11" t="s">
        <v>1930</v>
      </c>
      <c r="U11" s="12">
        <v>10</v>
      </c>
      <c r="V11">
        <f t="shared" si="2"/>
        <v>10</v>
      </c>
      <c r="W11">
        <f t="shared" si="3"/>
        <v>3</v>
      </c>
    </row>
    <row r="12" spans="1:26" x14ac:dyDescent="0.35">
      <c r="A12" s="12" t="str">
        <f t="shared" si="0"/>
        <v>A2B6</v>
      </c>
      <c r="B12" s="12">
        <f t="shared" si="4"/>
        <v>6</v>
      </c>
      <c r="C12" s="12">
        <f t="shared" si="1"/>
        <v>2</v>
      </c>
      <c r="D12" t="s">
        <v>194</v>
      </c>
      <c r="E12" t="s">
        <v>197</v>
      </c>
      <c r="F12" t="s">
        <v>201</v>
      </c>
      <c r="G12">
        <v>26111611</v>
      </c>
      <c r="H12" t="s">
        <v>1931</v>
      </c>
      <c r="I12" t="s">
        <v>1932</v>
      </c>
      <c r="J12" t="s">
        <v>1931</v>
      </c>
      <c r="K12" s="12" t="s">
        <v>52</v>
      </c>
      <c r="T12" t="s">
        <v>1933</v>
      </c>
      <c r="U12" s="12">
        <v>11</v>
      </c>
      <c r="V12">
        <f t="shared" si="2"/>
        <v>11</v>
      </c>
      <c r="W12">
        <f t="shared" si="3"/>
        <v>1</v>
      </c>
    </row>
    <row r="13" spans="1:26" x14ac:dyDescent="0.35">
      <c r="A13" s="12" t="str">
        <f t="shared" si="0"/>
        <v>A3B1</v>
      </c>
      <c r="B13" s="12">
        <f t="shared" si="4"/>
        <v>1</v>
      </c>
      <c r="C13" s="12">
        <f t="shared" si="1"/>
        <v>3</v>
      </c>
      <c r="D13" t="s">
        <v>194</v>
      </c>
      <c r="E13" t="s">
        <v>197</v>
      </c>
      <c r="F13" t="s">
        <v>202</v>
      </c>
      <c r="G13">
        <v>72151207</v>
      </c>
      <c r="H13" t="s">
        <v>1934</v>
      </c>
      <c r="I13" t="s">
        <v>1935</v>
      </c>
      <c r="J13" t="s">
        <v>1934</v>
      </c>
      <c r="K13" s="12" t="s">
        <v>1902</v>
      </c>
      <c r="T13" t="s">
        <v>1936</v>
      </c>
      <c r="U13" s="12">
        <v>12</v>
      </c>
      <c r="V13">
        <f t="shared" si="2"/>
        <v>12</v>
      </c>
      <c r="W13">
        <f t="shared" si="3"/>
        <v>7</v>
      </c>
    </row>
    <row r="14" spans="1:26" x14ac:dyDescent="0.35">
      <c r="A14" s="12" t="str">
        <f t="shared" si="0"/>
        <v>A3B2</v>
      </c>
      <c r="B14" s="12">
        <f t="shared" si="4"/>
        <v>2</v>
      </c>
      <c r="C14" s="12">
        <f t="shared" si="1"/>
        <v>3</v>
      </c>
      <c r="D14" t="s">
        <v>194</v>
      </c>
      <c r="E14" t="s">
        <v>197</v>
      </c>
      <c r="F14" t="s">
        <v>202</v>
      </c>
      <c r="G14">
        <v>72101511</v>
      </c>
      <c r="H14" t="s">
        <v>1937</v>
      </c>
      <c r="I14" t="s">
        <v>1938</v>
      </c>
      <c r="J14" t="s">
        <v>1937</v>
      </c>
      <c r="K14" s="12" t="s">
        <v>52</v>
      </c>
      <c r="T14" t="s">
        <v>1939</v>
      </c>
      <c r="U14" s="12">
        <v>13</v>
      </c>
      <c r="V14">
        <f t="shared" si="2"/>
        <v>13</v>
      </c>
      <c r="W14">
        <f t="shared" si="3"/>
        <v>7</v>
      </c>
    </row>
    <row r="15" spans="1:26" x14ac:dyDescent="0.35">
      <c r="A15" s="12" t="str">
        <f t="shared" si="0"/>
        <v>A3B3</v>
      </c>
      <c r="B15" s="12">
        <f t="shared" si="4"/>
        <v>3</v>
      </c>
      <c r="C15" s="12">
        <f t="shared" si="1"/>
        <v>3</v>
      </c>
      <c r="D15" t="s">
        <v>194</v>
      </c>
      <c r="E15" t="s">
        <v>197</v>
      </c>
      <c r="F15" t="s">
        <v>202</v>
      </c>
      <c r="G15">
        <v>72151003</v>
      </c>
      <c r="H15" t="s">
        <v>1940</v>
      </c>
      <c r="I15" t="s">
        <v>1941</v>
      </c>
      <c r="J15" t="s">
        <v>1940</v>
      </c>
      <c r="K15" s="12" t="s">
        <v>52</v>
      </c>
      <c r="T15" t="s">
        <v>1942</v>
      </c>
      <c r="U15" s="12">
        <v>14</v>
      </c>
      <c r="V15">
        <f t="shared" si="2"/>
        <v>14</v>
      </c>
      <c r="W15">
        <f t="shared" si="3"/>
        <v>10</v>
      </c>
    </row>
    <row r="16" spans="1:26" x14ac:dyDescent="0.35">
      <c r="A16" s="12" t="str">
        <f t="shared" si="0"/>
        <v>A3B4</v>
      </c>
      <c r="B16" s="12">
        <f t="shared" si="4"/>
        <v>4</v>
      </c>
      <c r="C16" s="12">
        <f t="shared" si="1"/>
        <v>3</v>
      </c>
      <c r="D16" t="s">
        <v>194</v>
      </c>
      <c r="E16" t="s">
        <v>197</v>
      </c>
      <c r="F16" t="s">
        <v>202</v>
      </c>
      <c r="G16">
        <v>72151004</v>
      </c>
      <c r="H16" t="s">
        <v>1943</v>
      </c>
      <c r="I16" t="s">
        <v>1944</v>
      </c>
      <c r="J16" t="s">
        <v>1943</v>
      </c>
      <c r="K16" s="12" t="s">
        <v>52</v>
      </c>
      <c r="T16" t="s">
        <v>1945</v>
      </c>
      <c r="U16" s="12">
        <v>15</v>
      </c>
      <c r="V16" s="55">
        <f t="shared" si="2"/>
        <v>15</v>
      </c>
      <c r="W16">
        <f t="shared" si="3"/>
        <v>11</v>
      </c>
    </row>
    <row r="17" spans="1:23" x14ac:dyDescent="0.35">
      <c r="A17" s="12" t="str">
        <f t="shared" si="0"/>
        <v>A3B5</v>
      </c>
      <c r="B17" s="12">
        <f t="shared" si="4"/>
        <v>5</v>
      </c>
      <c r="C17" s="12">
        <f t="shared" si="1"/>
        <v>3</v>
      </c>
      <c r="D17" t="s">
        <v>194</v>
      </c>
      <c r="E17" t="s">
        <v>197</v>
      </c>
      <c r="F17" t="s">
        <v>202</v>
      </c>
      <c r="G17">
        <v>73152113</v>
      </c>
      <c r="H17" t="s">
        <v>1946</v>
      </c>
      <c r="I17" t="s">
        <v>1947</v>
      </c>
      <c r="J17" t="s">
        <v>1946</v>
      </c>
      <c r="K17" s="12" t="s">
        <v>52</v>
      </c>
      <c r="T17" t="s">
        <v>1948</v>
      </c>
      <c r="U17" s="12">
        <v>16</v>
      </c>
      <c r="V17" s="55">
        <f t="shared" si="2"/>
        <v>16</v>
      </c>
      <c r="W17">
        <f t="shared" si="3"/>
        <v>10</v>
      </c>
    </row>
    <row r="18" spans="1:23" x14ac:dyDescent="0.35">
      <c r="A18" s="12" t="str">
        <f t="shared" si="0"/>
        <v>A3B6</v>
      </c>
      <c r="B18" s="12">
        <f t="shared" si="4"/>
        <v>6</v>
      </c>
      <c r="C18" s="12">
        <f t="shared" si="1"/>
        <v>3</v>
      </c>
      <c r="D18" t="s">
        <v>194</v>
      </c>
      <c r="E18" t="s">
        <v>197</v>
      </c>
      <c r="F18" t="s">
        <v>202</v>
      </c>
      <c r="G18">
        <v>72154061</v>
      </c>
      <c r="H18" t="s">
        <v>1949</v>
      </c>
      <c r="I18" t="s">
        <v>1950</v>
      </c>
      <c r="J18" t="s">
        <v>1949</v>
      </c>
      <c r="K18" s="12" t="s">
        <v>52</v>
      </c>
      <c r="T18" t="s">
        <v>1951</v>
      </c>
      <c r="U18" s="12">
        <v>17</v>
      </c>
      <c r="V18">
        <f t="shared" si="2"/>
        <v>17</v>
      </c>
      <c r="W18">
        <f t="shared" si="3"/>
        <v>11</v>
      </c>
    </row>
    <row r="19" spans="1:23" x14ac:dyDescent="0.35">
      <c r="A19" s="12" t="str">
        <f t="shared" si="0"/>
        <v>A3B7</v>
      </c>
      <c r="B19" s="12">
        <f t="shared" si="4"/>
        <v>7</v>
      </c>
      <c r="C19" s="12">
        <f t="shared" si="1"/>
        <v>3</v>
      </c>
      <c r="D19" t="s">
        <v>194</v>
      </c>
      <c r="E19" t="s">
        <v>197</v>
      </c>
      <c r="F19" t="s">
        <v>202</v>
      </c>
      <c r="G19">
        <v>39111548</v>
      </c>
      <c r="H19" t="s">
        <v>1952</v>
      </c>
      <c r="I19" t="s">
        <v>1953</v>
      </c>
      <c r="J19" t="s">
        <v>1952</v>
      </c>
      <c r="K19" s="12" t="s">
        <v>52</v>
      </c>
      <c r="T19" t="s">
        <v>1954</v>
      </c>
      <c r="U19" s="12">
        <v>18</v>
      </c>
      <c r="V19">
        <f t="shared" si="2"/>
        <v>18</v>
      </c>
      <c r="W19">
        <f t="shared" si="3"/>
        <v>1</v>
      </c>
    </row>
    <row r="20" spans="1:23" x14ac:dyDescent="0.35">
      <c r="A20" s="12" t="str">
        <f t="shared" si="0"/>
        <v>A3B8</v>
      </c>
      <c r="B20" s="12">
        <f t="shared" si="4"/>
        <v>8</v>
      </c>
      <c r="C20" s="12">
        <f t="shared" si="1"/>
        <v>3</v>
      </c>
      <c r="D20" t="s">
        <v>194</v>
      </c>
      <c r="E20" t="s">
        <v>197</v>
      </c>
      <c r="F20" t="s">
        <v>202</v>
      </c>
      <c r="G20">
        <v>72154110</v>
      </c>
      <c r="H20" t="s">
        <v>1955</v>
      </c>
      <c r="I20" t="s">
        <v>1956</v>
      </c>
      <c r="J20" t="s">
        <v>1955</v>
      </c>
      <c r="K20" s="12" t="s">
        <v>52</v>
      </c>
      <c r="T20" t="s">
        <v>1957</v>
      </c>
      <c r="U20" s="12">
        <v>19</v>
      </c>
      <c r="V20">
        <f t="shared" si="2"/>
        <v>19</v>
      </c>
      <c r="W20">
        <f t="shared" si="3"/>
        <v>9</v>
      </c>
    </row>
    <row r="21" spans="1:23" x14ac:dyDescent="0.35">
      <c r="A21" s="12" t="e">
        <f t="shared" si="0"/>
        <v>#N/A</v>
      </c>
      <c r="B21" s="12">
        <f t="shared" si="4"/>
        <v>1</v>
      </c>
      <c r="C21" s="12" t="e">
        <f t="shared" si="1"/>
        <v>#N/A</v>
      </c>
      <c r="D21" t="s">
        <v>194</v>
      </c>
      <c r="E21" t="s">
        <v>197</v>
      </c>
      <c r="F21" t="s">
        <v>1958</v>
      </c>
      <c r="G21">
        <v>60104701</v>
      </c>
      <c r="H21" t="s">
        <v>1959</v>
      </c>
      <c r="I21" t="s">
        <v>1960</v>
      </c>
      <c r="J21" t="s">
        <v>1961</v>
      </c>
      <c r="K21" s="12" t="s">
        <v>1902</v>
      </c>
      <c r="T21" t="s">
        <v>1962</v>
      </c>
      <c r="U21" s="12">
        <v>20</v>
      </c>
      <c r="V21">
        <f t="shared" si="2"/>
        <v>20</v>
      </c>
      <c r="W21">
        <f t="shared" si="3"/>
        <v>17</v>
      </c>
    </row>
    <row r="22" spans="1:23" x14ac:dyDescent="0.35">
      <c r="A22" s="12" t="e">
        <f t="shared" si="0"/>
        <v>#N/A</v>
      </c>
      <c r="B22" s="12">
        <f t="shared" si="4"/>
        <v>1</v>
      </c>
      <c r="C22" s="12" t="e">
        <f t="shared" si="1"/>
        <v>#N/A</v>
      </c>
      <c r="D22" t="s">
        <v>194</v>
      </c>
      <c r="E22" t="s">
        <v>197</v>
      </c>
      <c r="F22" t="s">
        <v>1958</v>
      </c>
      <c r="G22">
        <v>26111603</v>
      </c>
      <c r="H22" t="s">
        <v>1963</v>
      </c>
      <c r="I22" t="s">
        <v>1964</v>
      </c>
      <c r="J22" t="s">
        <v>1965</v>
      </c>
      <c r="K22" s="12" t="s">
        <v>52</v>
      </c>
      <c r="T22" t="s">
        <v>1966</v>
      </c>
      <c r="U22" s="12">
        <v>21</v>
      </c>
      <c r="V22">
        <f t="shared" si="2"/>
        <v>21</v>
      </c>
      <c r="W22">
        <f t="shared" si="3"/>
        <v>6</v>
      </c>
    </row>
    <row r="23" spans="1:23" x14ac:dyDescent="0.35">
      <c r="A23" s="12" t="e">
        <f t="shared" si="0"/>
        <v>#N/A</v>
      </c>
      <c r="B23" s="12">
        <f t="shared" si="4"/>
        <v>1</v>
      </c>
      <c r="C23" s="12" t="e">
        <f t="shared" si="1"/>
        <v>#N/A</v>
      </c>
      <c r="D23" t="s">
        <v>194</v>
      </c>
      <c r="E23" t="s">
        <v>197</v>
      </c>
      <c r="F23" t="s">
        <v>200</v>
      </c>
      <c r="G23">
        <v>72101506</v>
      </c>
      <c r="H23" t="s">
        <v>1967</v>
      </c>
      <c r="I23" t="s">
        <v>1968</v>
      </c>
      <c r="J23" t="s">
        <v>1967</v>
      </c>
      <c r="K23" s="12" t="s">
        <v>1902</v>
      </c>
      <c r="T23" t="s">
        <v>1969</v>
      </c>
      <c r="U23" s="12">
        <v>22</v>
      </c>
      <c r="V23">
        <f t="shared" si="2"/>
        <v>22</v>
      </c>
      <c r="W23">
        <f t="shared" si="3"/>
        <v>1</v>
      </c>
    </row>
    <row r="24" spans="1:23" x14ac:dyDescent="0.35">
      <c r="A24" s="12" t="e">
        <f t="shared" si="0"/>
        <v>#N/A</v>
      </c>
      <c r="B24" s="12">
        <f t="shared" si="4"/>
        <v>1</v>
      </c>
      <c r="C24" s="12" t="e">
        <f t="shared" si="1"/>
        <v>#N/A</v>
      </c>
      <c r="D24" t="s">
        <v>194</v>
      </c>
      <c r="E24" t="s">
        <v>197</v>
      </c>
      <c r="F24" t="s">
        <v>200</v>
      </c>
      <c r="G24">
        <v>24101626</v>
      </c>
      <c r="H24" t="s">
        <v>1970</v>
      </c>
      <c r="I24" t="s">
        <v>1971</v>
      </c>
      <c r="J24" t="s">
        <v>1972</v>
      </c>
      <c r="K24" s="12" t="s">
        <v>52</v>
      </c>
      <c r="T24" t="s">
        <v>1973</v>
      </c>
      <c r="U24" s="12">
        <v>23</v>
      </c>
      <c r="V24">
        <f t="shared" si="2"/>
        <v>23</v>
      </c>
      <c r="W24">
        <f t="shared" si="3"/>
        <v>3</v>
      </c>
    </row>
    <row r="25" spans="1:23" x14ac:dyDescent="0.35">
      <c r="A25" s="12" t="e">
        <f t="shared" si="0"/>
        <v>#N/A</v>
      </c>
      <c r="B25" s="12">
        <f t="shared" si="4"/>
        <v>1</v>
      </c>
      <c r="C25" s="12" t="e">
        <f t="shared" si="1"/>
        <v>#N/A</v>
      </c>
      <c r="D25" t="s">
        <v>194</v>
      </c>
      <c r="E25" t="s">
        <v>197</v>
      </c>
      <c r="F25" t="s">
        <v>198</v>
      </c>
      <c r="G25">
        <v>30171510</v>
      </c>
      <c r="H25" t="s">
        <v>1974</v>
      </c>
      <c r="I25" t="s">
        <v>1975</v>
      </c>
      <c r="J25" t="s">
        <v>1974</v>
      </c>
      <c r="K25" s="12" t="s">
        <v>1902</v>
      </c>
      <c r="T25" t="s">
        <v>1976</v>
      </c>
      <c r="U25" s="12">
        <v>24</v>
      </c>
      <c r="V25">
        <f t="shared" si="2"/>
        <v>24</v>
      </c>
      <c r="W25">
        <f t="shared" si="3"/>
        <v>7</v>
      </c>
    </row>
    <row r="26" spans="1:23" x14ac:dyDescent="0.35">
      <c r="A26" s="12" t="e">
        <f t="shared" si="0"/>
        <v>#N/A</v>
      </c>
      <c r="B26" s="12">
        <f t="shared" si="4"/>
        <v>1</v>
      </c>
      <c r="C26" s="12" t="e">
        <f t="shared" si="1"/>
        <v>#N/A</v>
      </c>
      <c r="D26" t="s">
        <v>194</v>
      </c>
      <c r="E26" t="s">
        <v>197</v>
      </c>
      <c r="F26" t="s">
        <v>198</v>
      </c>
      <c r="G26">
        <v>30171509</v>
      </c>
      <c r="H26" t="s">
        <v>1977</v>
      </c>
      <c r="I26" t="s">
        <v>1978</v>
      </c>
      <c r="J26" t="s">
        <v>1977</v>
      </c>
      <c r="K26" s="12" t="s">
        <v>52</v>
      </c>
      <c r="T26" t="s">
        <v>1979</v>
      </c>
      <c r="U26" s="12">
        <v>25</v>
      </c>
      <c r="V26">
        <f t="shared" si="2"/>
        <v>25</v>
      </c>
      <c r="W26">
        <f t="shared" si="3"/>
        <v>10</v>
      </c>
    </row>
    <row r="27" spans="1:23" x14ac:dyDescent="0.35">
      <c r="A27" s="12" t="e">
        <f t="shared" si="0"/>
        <v>#N/A</v>
      </c>
      <c r="B27" s="12">
        <f t="shared" si="4"/>
        <v>1</v>
      </c>
      <c r="C27" s="12" t="e">
        <f t="shared" si="1"/>
        <v>#N/A</v>
      </c>
      <c r="D27" t="s">
        <v>194</v>
      </c>
      <c r="E27" t="s">
        <v>219</v>
      </c>
      <c r="F27" t="s">
        <v>219</v>
      </c>
      <c r="G27">
        <v>73181104</v>
      </c>
      <c r="H27" t="s">
        <v>1980</v>
      </c>
      <c r="I27" t="s">
        <v>1981</v>
      </c>
      <c r="J27" t="s">
        <v>1980</v>
      </c>
      <c r="K27" s="12" t="s">
        <v>1902</v>
      </c>
      <c r="T27" t="s">
        <v>1982</v>
      </c>
      <c r="U27" s="12">
        <v>26</v>
      </c>
      <c r="V27">
        <f t="shared" si="2"/>
        <v>26</v>
      </c>
      <c r="W27">
        <f t="shared" si="3"/>
        <v>5</v>
      </c>
    </row>
    <row r="28" spans="1:23" x14ac:dyDescent="0.35">
      <c r="A28" s="12" t="e">
        <f t="shared" si="0"/>
        <v>#N/A</v>
      </c>
      <c r="B28" s="12">
        <f t="shared" si="4"/>
        <v>1</v>
      </c>
      <c r="C28" s="12" t="e">
        <f t="shared" si="1"/>
        <v>#N/A</v>
      </c>
      <c r="D28" t="s">
        <v>194</v>
      </c>
      <c r="E28" t="s">
        <v>203</v>
      </c>
      <c r="F28" t="s">
        <v>205</v>
      </c>
      <c r="G28">
        <v>72101509</v>
      </c>
      <c r="H28" t="s">
        <v>1983</v>
      </c>
      <c r="I28" t="s">
        <v>1984</v>
      </c>
      <c r="J28" t="s">
        <v>1983</v>
      </c>
      <c r="K28" s="12" t="s">
        <v>1902</v>
      </c>
      <c r="T28" t="s">
        <v>1985</v>
      </c>
      <c r="U28" s="12">
        <v>27</v>
      </c>
      <c r="V28">
        <f t="shared" si="2"/>
        <v>27</v>
      </c>
      <c r="W28">
        <f t="shared" si="3"/>
        <v>5</v>
      </c>
    </row>
    <row r="29" spans="1:23" x14ac:dyDescent="0.35">
      <c r="A29" s="12" t="e">
        <f t="shared" si="0"/>
        <v>#N/A</v>
      </c>
      <c r="B29" s="12">
        <f t="shared" si="4"/>
        <v>1</v>
      </c>
      <c r="C29" s="12" t="e">
        <f t="shared" si="1"/>
        <v>#N/A</v>
      </c>
      <c r="D29" t="s">
        <v>194</v>
      </c>
      <c r="E29" t="s">
        <v>203</v>
      </c>
      <c r="F29" t="s">
        <v>205</v>
      </c>
      <c r="G29">
        <v>72101516</v>
      </c>
      <c r="H29" t="s">
        <v>1986</v>
      </c>
      <c r="I29" t="s">
        <v>1987</v>
      </c>
      <c r="J29" t="s">
        <v>1986</v>
      </c>
      <c r="K29" s="12" t="s">
        <v>52</v>
      </c>
      <c r="T29" t="s">
        <v>1988</v>
      </c>
      <c r="U29" s="12">
        <v>28</v>
      </c>
      <c r="V29" s="55">
        <f t="shared" si="2"/>
        <v>28</v>
      </c>
      <c r="W29">
        <f t="shared" si="3"/>
        <v>7</v>
      </c>
    </row>
    <row r="30" spans="1:23" x14ac:dyDescent="0.35">
      <c r="A30" s="12" t="e">
        <f t="shared" si="0"/>
        <v>#N/A</v>
      </c>
      <c r="B30" s="12">
        <f t="shared" si="4"/>
        <v>1</v>
      </c>
      <c r="C30" s="12" t="e">
        <f t="shared" si="1"/>
        <v>#N/A</v>
      </c>
      <c r="D30" t="s">
        <v>194</v>
      </c>
      <c r="E30" t="s">
        <v>203</v>
      </c>
      <c r="F30" t="s">
        <v>205</v>
      </c>
      <c r="G30">
        <v>92101603</v>
      </c>
      <c r="H30" t="s">
        <v>1989</v>
      </c>
      <c r="I30" t="s">
        <v>1990</v>
      </c>
      <c r="J30" t="s">
        <v>1989</v>
      </c>
      <c r="K30" s="12" t="s">
        <v>52</v>
      </c>
      <c r="T30" t="s">
        <v>1991</v>
      </c>
      <c r="U30" s="12">
        <v>29</v>
      </c>
      <c r="V30">
        <f t="shared" si="2"/>
        <v>29</v>
      </c>
      <c r="W30">
        <f t="shared" si="3"/>
        <v>8</v>
      </c>
    </row>
    <row r="31" spans="1:23" x14ac:dyDescent="0.35">
      <c r="A31" s="12" t="e">
        <f t="shared" si="0"/>
        <v>#N/A</v>
      </c>
      <c r="B31" s="12">
        <f t="shared" si="4"/>
        <v>1</v>
      </c>
      <c r="C31" s="12" t="e">
        <f t="shared" si="1"/>
        <v>#N/A</v>
      </c>
      <c r="D31" t="s">
        <v>194</v>
      </c>
      <c r="E31" t="s">
        <v>203</v>
      </c>
      <c r="F31" t="s">
        <v>205</v>
      </c>
      <c r="G31">
        <v>92121702</v>
      </c>
      <c r="H31" t="s">
        <v>1992</v>
      </c>
      <c r="I31" t="s">
        <v>1993</v>
      </c>
      <c r="J31" t="s">
        <v>1992</v>
      </c>
      <c r="K31" s="12" t="s">
        <v>52</v>
      </c>
      <c r="T31" t="s">
        <v>1994</v>
      </c>
      <c r="U31" s="12">
        <v>30</v>
      </c>
      <c r="V31">
        <f t="shared" si="2"/>
        <v>30</v>
      </c>
      <c r="W31">
        <f t="shared" si="3"/>
        <v>5</v>
      </c>
    </row>
    <row r="32" spans="1:23" x14ac:dyDescent="0.35">
      <c r="A32" s="12" t="e">
        <f t="shared" si="0"/>
        <v>#N/A</v>
      </c>
      <c r="B32" s="12">
        <f t="shared" si="4"/>
        <v>1</v>
      </c>
      <c r="C32" s="12" t="e">
        <f t="shared" si="1"/>
        <v>#N/A</v>
      </c>
      <c r="D32" t="s">
        <v>194</v>
      </c>
      <c r="E32" t="s">
        <v>203</v>
      </c>
      <c r="F32" t="s">
        <v>204</v>
      </c>
      <c r="G32">
        <v>46191600</v>
      </c>
      <c r="H32" t="s">
        <v>1995</v>
      </c>
      <c r="I32" t="s">
        <v>1996</v>
      </c>
      <c r="J32" t="s">
        <v>1997</v>
      </c>
      <c r="K32" s="12" t="s">
        <v>1902</v>
      </c>
      <c r="T32" t="s">
        <v>1998</v>
      </c>
      <c r="U32" s="12">
        <v>31</v>
      </c>
      <c r="V32">
        <f t="shared" si="2"/>
        <v>31</v>
      </c>
      <c r="W32">
        <f t="shared" si="3"/>
        <v>15</v>
      </c>
    </row>
    <row r="33" spans="1:23" x14ac:dyDescent="0.35">
      <c r="A33" s="12" t="e">
        <f t="shared" si="0"/>
        <v>#N/A</v>
      </c>
      <c r="B33" s="12">
        <f t="shared" si="4"/>
        <v>1</v>
      </c>
      <c r="C33" s="12" t="e">
        <f t="shared" si="1"/>
        <v>#N/A</v>
      </c>
      <c r="D33" t="s">
        <v>194</v>
      </c>
      <c r="E33" t="s">
        <v>203</v>
      </c>
      <c r="F33" t="s">
        <v>204</v>
      </c>
      <c r="G33">
        <v>46191601</v>
      </c>
      <c r="H33" t="s">
        <v>1999</v>
      </c>
      <c r="I33" t="s">
        <v>2000</v>
      </c>
      <c r="J33" t="s">
        <v>2001</v>
      </c>
      <c r="K33" s="12" t="s">
        <v>52</v>
      </c>
      <c r="T33" t="s">
        <v>2002</v>
      </c>
      <c r="U33" s="12">
        <v>32</v>
      </c>
      <c r="V33">
        <f t="shared" si="2"/>
        <v>32</v>
      </c>
      <c r="W33">
        <f t="shared" si="3"/>
        <v>5</v>
      </c>
    </row>
    <row r="34" spans="1:23" x14ac:dyDescent="0.35">
      <c r="A34" s="12" t="e">
        <f t="shared" si="0"/>
        <v>#N/A</v>
      </c>
      <c r="B34" s="12">
        <f t="shared" si="4"/>
        <v>1</v>
      </c>
      <c r="C34" s="12" t="e">
        <f t="shared" si="1"/>
        <v>#N/A</v>
      </c>
      <c r="D34" t="s">
        <v>194</v>
      </c>
      <c r="E34" t="s">
        <v>203</v>
      </c>
      <c r="F34" t="s">
        <v>204</v>
      </c>
      <c r="G34">
        <v>46191505</v>
      </c>
      <c r="H34" t="s">
        <v>2003</v>
      </c>
      <c r="I34" t="s">
        <v>2004</v>
      </c>
      <c r="J34" t="s">
        <v>2005</v>
      </c>
      <c r="K34" s="12" t="s">
        <v>52</v>
      </c>
      <c r="T34" t="s">
        <v>2006</v>
      </c>
      <c r="U34" s="12">
        <v>33</v>
      </c>
      <c r="V34">
        <f t="shared" si="2"/>
        <v>33</v>
      </c>
      <c r="W34">
        <f t="shared" si="3"/>
        <v>3</v>
      </c>
    </row>
    <row r="35" spans="1:23" x14ac:dyDescent="0.35">
      <c r="A35" s="12" t="e">
        <f t="shared" si="0"/>
        <v>#N/A</v>
      </c>
      <c r="B35" s="12">
        <f t="shared" si="4"/>
        <v>1</v>
      </c>
      <c r="C35" s="12" t="e">
        <f t="shared" si="1"/>
        <v>#N/A</v>
      </c>
      <c r="D35" t="s">
        <v>194</v>
      </c>
      <c r="E35" t="s">
        <v>203</v>
      </c>
      <c r="F35" t="s">
        <v>204</v>
      </c>
      <c r="G35">
        <v>46191501</v>
      </c>
      <c r="H35" t="s">
        <v>2007</v>
      </c>
      <c r="I35" t="s">
        <v>2008</v>
      </c>
      <c r="J35" t="s">
        <v>2009</v>
      </c>
      <c r="K35" s="12" t="s">
        <v>52</v>
      </c>
      <c r="T35" t="s">
        <v>2010</v>
      </c>
      <c r="U35" s="12">
        <v>34</v>
      </c>
      <c r="V35">
        <f t="shared" si="2"/>
        <v>34</v>
      </c>
      <c r="W35">
        <f t="shared" si="3"/>
        <v>2</v>
      </c>
    </row>
    <row r="36" spans="1:23" x14ac:dyDescent="0.35">
      <c r="A36" s="12" t="e">
        <f t="shared" si="0"/>
        <v>#N/A</v>
      </c>
      <c r="B36" s="12">
        <f t="shared" si="4"/>
        <v>1</v>
      </c>
      <c r="C36" s="12" t="e">
        <f t="shared" si="1"/>
        <v>#N/A</v>
      </c>
      <c r="D36" t="s">
        <v>194</v>
      </c>
      <c r="E36" t="s">
        <v>203</v>
      </c>
      <c r="F36" t="s">
        <v>204</v>
      </c>
      <c r="G36">
        <v>46191502</v>
      </c>
      <c r="H36" t="s">
        <v>2011</v>
      </c>
      <c r="I36" t="s">
        <v>2012</v>
      </c>
      <c r="J36" t="s">
        <v>2013</v>
      </c>
      <c r="K36" s="12" t="s">
        <v>52</v>
      </c>
      <c r="T36" t="s">
        <v>2014</v>
      </c>
      <c r="U36" s="12">
        <v>35</v>
      </c>
      <c r="V36">
        <f t="shared" si="2"/>
        <v>35</v>
      </c>
      <c r="W36">
        <f t="shared" si="3"/>
        <v>1</v>
      </c>
    </row>
    <row r="37" spans="1:23" x14ac:dyDescent="0.35">
      <c r="A37" s="12" t="e">
        <f t="shared" si="0"/>
        <v>#N/A</v>
      </c>
      <c r="B37" s="12">
        <f t="shared" si="4"/>
        <v>1</v>
      </c>
      <c r="C37" s="12" t="e">
        <f t="shared" si="1"/>
        <v>#N/A</v>
      </c>
      <c r="D37" t="s">
        <v>194</v>
      </c>
      <c r="E37" t="s">
        <v>216</v>
      </c>
      <c r="F37" t="s">
        <v>218</v>
      </c>
      <c r="G37">
        <v>93141808</v>
      </c>
      <c r="H37" t="s">
        <v>2015</v>
      </c>
      <c r="I37" t="s">
        <v>2016</v>
      </c>
      <c r="J37" t="s">
        <v>2015</v>
      </c>
      <c r="K37" s="12" t="s">
        <v>1902</v>
      </c>
      <c r="T37" t="s">
        <v>2017</v>
      </c>
      <c r="U37" s="12">
        <v>36</v>
      </c>
      <c r="V37">
        <f t="shared" si="2"/>
        <v>36</v>
      </c>
      <c r="W37">
        <f t="shared" si="3"/>
        <v>4</v>
      </c>
    </row>
    <row r="38" spans="1:23" x14ac:dyDescent="0.35">
      <c r="A38" s="12" t="e">
        <f t="shared" si="0"/>
        <v>#N/A</v>
      </c>
      <c r="B38" s="12">
        <f t="shared" si="4"/>
        <v>1</v>
      </c>
      <c r="C38" s="12" t="e">
        <f t="shared" si="1"/>
        <v>#N/A</v>
      </c>
      <c r="D38" t="s">
        <v>194</v>
      </c>
      <c r="E38" t="s">
        <v>216</v>
      </c>
      <c r="F38" t="s">
        <v>218</v>
      </c>
      <c r="G38">
        <v>72151704</v>
      </c>
      <c r="H38" t="s">
        <v>2018</v>
      </c>
      <c r="I38" t="s">
        <v>2019</v>
      </c>
      <c r="J38" t="s">
        <v>2018</v>
      </c>
      <c r="K38" s="12" t="s">
        <v>52</v>
      </c>
      <c r="T38" t="s">
        <v>2020</v>
      </c>
      <c r="U38" s="12">
        <v>37</v>
      </c>
      <c r="V38">
        <f t="shared" si="2"/>
        <v>37</v>
      </c>
      <c r="W38">
        <f t="shared" si="3"/>
        <v>42</v>
      </c>
    </row>
    <row r="39" spans="1:23" x14ac:dyDescent="0.35">
      <c r="A39" s="12" t="e">
        <f t="shared" si="0"/>
        <v>#N/A</v>
      </c>
      <c r="B39" s="12">
        <f t="shared" si="4"/>
        <v>1</v>
      </c>
      <c r="C39" s="12" t="e">
        <f t="shared" si="1"/>
        <v>#N/A</v>
      </c>
      <c r="D39" t="s">
        <v>194</v>
      </c>
      <c r="E39" t="s">
        <v>216</v>
      </c>
      <c r="F39" t="s">
        <v>218</v>
      </c>
      <c r="G39">
        <v>81141801</v>
      </c>
      <c r="H39" t="s">
        <v>2021</v>
      </c>
      <c r="I39" t="s">
        <v>2022</v>
      </c>
      <c r="J39" t="s">
        <v>2021</v>
      </c>
      <c r="K39" s="12" t="s">
        <v>52</v>
      </c>
      <c r="T39" t="s">
        <v>2023</v>
      </c>
      <c r="U39" s="12">
        <v>38</v>
      </c>
      <c r="V39">
        <f t="shared" si="2"/>
        <v>38</v>
      </c>
      <c r="W39">
        <f t="shared" si="3"/>
        <v>19</v>
      </c>
    </row>
    <row r="40" spans="1:23" x14ac:dyDescent="0.35">
      <c r="A40" s="12" t="e">
        <f t="shared" si="0"/>
        <v>#N/A</v>
      </c>
      <c r="B40" s="12">
        <f t="shared" si="4"/>
        <v>1</v>
      </c>
      <c r="C40" s="12" t="e">
        <f t="shared" si="1"/>
        <v>#N/A</v>
      </c>
      <c r="D40" t="s">
        <v>194</v>
      </c>
      <c r="E40" t="s">
        <v>216</v>
      </c>
      <c r="F40" t="s">
        <v>218</v>
      </c>
      <c r="G40">
        <v>46161513</v>
      </c>
      <c r="H40" t="s">
        <v>2024</v>
      </c>
      <c r="I40" t="s">
        <v>2025</v>
      </c>
      <c r="J40" t="s">
        <v>2024</v>
      </c>
      <c r="K40" s="12" t="s">
        <v>52</v>
      </c>
      <c r="T40" t="s">
        <v>2026</v>
      </c>
      <c r="U40" s="12">
        <v>39</v>
      </c>
      <c r="V40">
        <f t="shared" si="2"/>
        <v>39</v>
      </c>
      <c r="W40">
        <f t="shared" si="3"/>
        <v>5</v>
      </c>
    </row>
    <row r="41" spans="1:23" x14ac:dyDescent="0.35">
      <c r="A41" s="12" t="e">
        <f t="shared" si="0"/>
        <v>#N/A</v>
      </c>
      <c r="B41" s="12">
        <f t="shared" si="4"/>
        <v>1</v>
      </c>
      <c r="C41" s="12" t="e">
        <f t="shared" si="1"/>
        <v>#N/A</v>
      </c>
      <c r="D41" t="s">
        <v>194</v>
      </c>
      <c r="E41" t="s">
        <v>216</v>
      </c>
      <c r="F41" t="s">
        <v>218</v>
      </c>
      <c r="G41">
        <v>55121704</v>
      </c>
      <c r="H41" t="s">
        <v>2027</v>
      </c>
      <c r="I41" t="s">
        <v>2028</v>
      </c>
      <c r="J41" t="s">
        <v>2027</v>
      </c>
      <c r="K41" s="12" t="s">
        <v>52</v>
      </c>
      <c r="T41" t="s">
        <v>2029</v>
      </c>
      <c r="U41" s="12">
        <v>40</v>
      </c>
      <c r="V41">
        <f t="shared" si="2"/>
        <v>40</v>
      </c>
      <c r="W41">
        <f t="shared" si="3"/>
        <v>2</v>
      </c>
    </row>
    <row r="42" spans="1:23" x14ac:dyDescent="0.35">
      <c r="A42" s="12" t="e">
        <f t="shared" si="0"/>
        <v>#N/A</v>
      </c>
      <c r="B42" s="12">
        <f t="shared" si="4"/>
        <v>1</v>
      </c>
      <c r="C42" s="12" t="e">
        <f t="shared" si="1"/>
        <v>#N/A</v>
      </c>
      <c r="D42" t="s">
        <v>194</v>
      </c>
      <c r="E42" t="s">
        <v>216</v>
      </c>
      <c r="F42" t="s">
        <v>217</v>
      </c>
      <c r="G42">
        <v>42172001</v>
      </c>
      <c r="H42" t="s">
        <v>2030</v>
      </c>
      <c r="I42" t="s">
        <v>2031</v>
      </c>
      <c r="J42" t="s">
        <v>2030</v>
      </c>
      <c r="K42" s="12" t="s">
        <v>1902</v>
      </c>
      <c r="T42" t="s">
        <v>2032</v>
      </c>
      <c r="U42" s="12">
        <v>41</v>
      </c>
      <c r="V42" s="55">
        <f t="shared" si="2"/>
        <v>41</v>
      </c>
      <c r="W42">
        <f t="shared" si="3"/>
        <v>4</v>
      </c>
    </row>
    <row r="43" spans="1:23" x14ac:dyDescent="0.35">
      <c r="A43" s="12" t="e">
        <f t="shared" si="0"/>
        <v>#N/A</v>
      </c>
      <c r="B43" s="12">
        <f t="shared" si="4"/>
        <v>1</v>
      </c>
      <c r="C43" s="12" t="e">
        <f t="shared" si="1"/>
        <v>#N/A</v>
      </c>
      <c r="D43" t="s">
        <v>194</v>
      </c>
      <c r="E43" t="s">
        <v>216</v>
      </c>
      <c r="F43" t="s">
        <v>217</v>
      </c>
      <c r="G43">
        <v>42311500</v>
      </c>
      <c r="H43" t="s">
        <v>2033</v>
      </c>
      <c r="I43" t="s">
        <v>2034</v>
      </c>
      <c r="J43" t="s">
        <v>2033</v>
      </c>
      <c r="K43" s="12" t="s">
        <v>52</v>
      </c>
      <c r="T43" t="s">
        <v>2035</v>
      </c>
      <c r="U43" s="12">
        <v>42</v>
      </c>
      <c r="V43" s="55">
        <f t="shared" si="2"/>
        <v>42</v>
      </c>
      <c r="W43">
        <f t="shared" si="3"/>
        <v>9</v>
      </c>
    </row>
    <row r="44" spans="1:23" x14ac:dyDescent="0.35">
      <c r="A44" s="12" t="e">
        <f t="shared" si="0"/>
        <v>#N/A</v>
      </c>
      <c r="B44" s="12">
        <f t="shared" si="4"/>
        <v>1</v>
      </c>
      <c r="C44" s="12" t="e">
        <f t="shared" si="1"/>
        <v>#N/A</v>
      </c>
      <c r="D44" t="s">
        <v>194</v>
      </c>
      <c r="E44" t="s">
        <v>216</v>
      </c>
      <c r="F44" t="s">
        <v>217</v>
      </c>
      <c r="G44">
        <v>42312311</v>
      </c>
      <c r="H44" t="s">
        <v>2036</v>
      </c>
      <c r="I44" t="s">
        <v>2037</v>
      </c>
      <c r="J44" t="s">
        <v>2036</v>
      </c>
      <c r="K44" s="12" t="s">
        <v>52</v>
      </c>
      <c r="T44" t="s">
        <v>2038</v>
      </c>
      <c r="U44" s="12">
        <v>43</v>
      </c>
      <c r="V44" s="55">
        <f t="shared" si="2"/>
        <v>43</v>
      </c>
      <c r="W44">
        <f t="shared" si="3"/>
        <v>1</v>
      </c>
    </row>
    <row r="45" spans="1:23" x14ac:dyDescent="0.35">
      <c r="A45" s="12" t="e">
        <f t="shared" si="0"/>
        <v>#N/A</v>
      </c>
      <c r="B45" s="12">
        <f t="shared" si="4"/>
        <v>1</v>
      </c>
      <c r="C45" s="12" t="e">
        <f t="shared" si="1"/>
        <v>#N/A</v>
      </c>
      <c r="D45" t="s">
        <v>194</v>
      </c>
      <c r="E45" t="s">
        <v>216</v>
      </c>
      <c r="F45" t="s">
        <v>217</v>
      </c>
      <c r="G45">
        <v>42172101</v>
      </c>
      <c r="H45" t="s">
        <v>2039</v>
      </c>
      <c r="I45" t="s">
        <v>2040</v>
      </c>
      <c r="J45" t="s">
        <v>2039</v>
      </c>
      <c r="K45" s="12" t="s">
        <v>52</v>
      </c>
      <c r="T45" t="s">
        <v>2041</v>
      </c>
      <c r="U45" s="12">
        <v>44</v>
      </c>
      <c r="V45" s="55">
        <f t="shared" si="2"/>
        <v>44</v>
      </c>
      <c r="W45">
        <f t="shared" si="3"/>
        <v>2</v>
      </c>
    </row>
    <row r="46" spans="1:23" x14ac:dyDescent="0.35">
      <c r="A46" s="12" t="e">
        <f t="shared" si="0"/>
        <v>#N/A</v>
      </c>
      <c r="B46" s="12">
        <f t="shared" si="4"/>
        <v>1</v>
      </c>
      <c r="C46" s="12" t="e">
        <f t="shared" si="1"/>
        <v>#N/A</v>
      </c>
      <c r="D46" t="s">
        <v>194</v>
      </c>
      <c r="E46" t="s">
        <v>216</v>
      </c>
      <c r="F46" t="s">
        <v>217</v>
      </c>
      <c r="G46">
        <v>42172103</v>
      </c>
      <c r="H46" t="s">
        <v>2042</v>
      </c>
      <c r="I46" t="s">
        <v>2043</v>
      </c>
      <c r="J46" t="s">
        <v>2042</v>
      </c>
      <c r="K46" s="12" t="s">
        <v>52</v>
      </c>
      <c r="T46" t="s">
        <v>2044</v>
      </c>
      <c r="U46" s="12">
        <v>45</v>
      </c>
      <c r="V46" s="55">
        <f t="shared" si="2"/>
        <v>45</v>
      </c>
      <c r="W46">
        <f t="shared" si="3"/>
        <v>1</v>
      </c>
    </row>
    <row r="47" spans="1:23" x14ac:dyDescent="0.35">
      <c r="A47" s="12" t="e">
        <f t="shared" si="0"/>
        <v>#N/A</v>
      </c>
      <c r="B47" s="12">
        <f t="shared" si="4"/>
        <v>1</v>
      </c>
      <c r="C47" s="12" t="e">
        <f t="shared" si="1"/>
        <v>#N/A</v>
      </c>
      <c r="D47" t="s">
        <v>194</v>
      </c>
      <c r="E47" t="s">
        <v>233</v>
      </c>
      <c r="F47" t="s">
        <v>2045</v>
      </c>
      <c r="G47">
        <v>72101507</v>
      </c>
      <c r="H47" t="s">
        <v>2046</v>
      </c>
      <c r="I47" t="s">
        <v>2047</v>
      </c>
      <c r="J47" t="s">
        <v>2046</v>
      </c>
      <c r="K47" s="12" t="s">
        <v>1902</v>
      </c>
      <c r="T47" t="s">
        <v>2048</v>
      </c>
      <c r="U47" s="12">
        <v>46</v>
      </c>
      <c r="V47" s="55">
        <f t="shared" si="2"/>
        <v>46</v>
      </c>
      <c r="W47">
        <f t="shared" si="3"/>
        <v>3</v>
      </c>
    </row>
    <row r="48" spans="1:23" x14ac:dyDescent="0.35">
      <c r="A48" s="12" t="e">
        <f t="shared" si="0"/>
        <v>#N/A</v>
      </c>
      <c r="B48" s="12">
        <f t="shared" si="4"/>
        <v>1</v>
      </c>
      <c r="C48" s="12" t="e">
        <f t="shared" si="1"/>
        <v>#N/A</v>
      </c>
      <c r="D48" t="s">
        <v>194</v>
      </c>
      <c r="E48" t="s">
        <v>233</v>
      </c>
      <c r="F48" t="s">
        <v>237</v>
      </c>
      <c r="G48">
        <v>72101501</v>
      </c>
      <c r="H48" t="s">
        <v>2049</v>
      </c>
      <c r="I48" t="s">
        <v>2050</v>
      </c>
      <c r="J48" t="s">
        <v>2049</v>
      </c>
      <c r="K48" s="12" t="s">
        <v>1902</v>
      </c>
      <c r="T48" t="s">
        <v>2051</v>
      </c>
      <c r="U48" s="12">
        <v>47</v>
      </c>
      <c r="V48" s="55">
        <f t="shared" si="2"/>
        <v>47</v>
      </c>
      <c r="W48">
        <f t="shared" si="3"/>
        <v>3</v>
      </c>
    </row>
    <row r="49" spans="1:23" x14ac:dyDescent="0.35">
      <c r="A49" s="12" t="e">
        <f t="shared" si="0"/>
        <v>#N/A</v>
      </c>
      <c r="B49" s="12">
        <f t="shared" si="4"/>
        <v>1</v>
      </c>
      <c r="C49" s="12" t="e">
        <f t="shared" si="1"/>
        <v>#N/A</v>
      </c>
      <c r="D49" t="s">
        <v>194</v>
      </c>
      <c r="E49" t="s">
        <v>233</v>
      </c>
      <c r="F49" t="s">
        <v>243</v>
      </c>
      <c r="G49">
        <v>72154028</v>
      </c>
      <c r="H49" t="s">
        <v>2052</v>
      </c>
      <c r="I49" t="s">
        <v>2053</v>
      </c>
      <c r="J49" t="s">
        <v>2052</v>
      </c>
      <c r="K49" s="12" t="s">
        <v>1902</v>
      </c>
      <c r="T49" t="s">
        <v>2054</v>
      </c>
      <c r="U49" s="12">
        <v>48</v>
      </c>
      <c r="V49" s="55">
        <f t="shared" si="2"/>
        <v>48</v>
      </c>
      <c r="W49">
        <f t="shared" si="3"/>
        <v>5</v>
      </c>
    </row>
    <row r="50" spans="1:23" x14ac:dyDescent="0.35">
      <c r="A50" s="12" t="str">
        <f t="shared" si="0"/>
        <v>A4B1</v>
      </c>
      <c r="B50" s="12">
        <f t="shared" si="4"/>
        <v>1</v>
      </c>
      <c r="C50" s="54">
        <v>4</v>
      </c>
      <c r="D50" t="s">
        <v>194</v>
      </c>
      <c r="E50" t="s">
        <v>233</v>
      </c>
      <c r="F50" t="s">
        <v>225</v>
      </c>
      <c r="G50">
        <v>72101510</v>
      </c>
      <c r="H50" t="s">
        <v>2055</v>
      </c>
      <c r="I50" t="s">
        <v>2056</v>
      </c>
      <c r="J50" t="s">
        <v>2055</v>
      </c>
      <c r="K50" s="12" t="s">
        <v>1902</v>
      </c>
      <c r="T50" t="s">
        <v>2057</v>
      </c>
      <c r="U50" s="12">
        <v>49</v>
      </c>
      <c r="V50" s="55">
        <f t="shared" si="2"/>
        <v>49</v>
      </c>
      <c r="W50">
        <f t="shared" si="3"/>
        <v>1</v>
      </c>
    </row>
    <row r="51" spans="1:23" x14ac:dyDescent="0.35">
      <c r="A51" s="12" t="str">
        <f t="shared" si="0"/>
        <v>A4B2</v>
      </c>
      <c r="B51" s="12">
        <f t="shared" si="4"/>
        <v>2</v>
      </c>
      <c r="C51" s="54">
        <v>4</v>
      </c>
      <c r="D51" t="s">
        <v>194</v>
      </c>
      <c r="E51" t="s">
        <v>233</v>
      </c>
      <c r="F51" t="s">
        <v>225</v>
      </c>
      <c r="G51">
        <v>81141807</v>
      </c>
      <c r="H51" t="s">
        <v>2058</v>
      </c>
      <c r="I51" t="s">
        <v>2059</v>
      </c>
      <c r="J51" t="s">
        <v>2058</v>
      </c>
      <c r="K51" s="12" t="s">
        <v>52</v>
      </c>
      <c r="T51" t="s">
        <v>2060</v>
      </c>
      <c r="U51" s="12">
        <v>50</v>
      </c>
      <c r="V51" s="55">
        <f t="shared" si="2"/>
        <v>50</v>
      </c>
      <c r="W51">
        <f t="shared" si="3"/>
        <v>4</v>
      </c>
    </row>
    <row r="52" spans="1:23" x14ac:dyDescent="0.35">
      <c r="A52" s="12" t="str">
        <f t="shared" si="0"/>
        <v>A4B3</v>
      </c>
      <c r="B52" s="12">
        <f t="shared" si="4"/>
        <v>3</v>
      </c>
      <c r="C52" s="54">
        <v>4</v>
      </c>
      <c r="D52" t="s">
        <v>194</v>
      </c>
      <c r="E52" t="s">
        <v>233</v>
      </c>
      <c r="F52" t="s">
        <v>225</v>
      </c>
      <c r="G52">
        <v>70171707</v>
      </c>
      <c r="H52" t="s">
        <v>2061</v>
      </c>
      <c r="I52" t="s">
        <v>2062</v>
      </c>
      <c r="J52" t="s">
        <v>2061</v>
      </c>
      <c r="K52" s="12" t="s">
        <v>52</v>
      </c>
      <c r="T52" t="s">
        <v>2063</v>
      </c>
      <c r="U52" s="12">
        <v>51</v>
      </c>
      <c r="V52" s="55">
        <f t="shared" si="2"/>
        <v>51</v>
      </c>
      <c r="W52">
        <f t="shared" si="3"/>
        <v>6</v>
      </c>
    </row>
    <row r="53" spans="1:23" x14ac:dyDescent="0.35">
      <c r="A53" s="12" t="str">
        <f t="shared" si="0"/>
        <v>A4B4</v>
      </c>
      <c r="B53" s="12">
        <f t="shared" si="4"/>
        <v>4</v>
      </c>
      <c r="C53" s="54">
        <v>4</v>
      </c>
      <c r="D53" t="s">
        <v>194</v>
      </c>
      <c r="E53" t="s">
        <v>233</v>
      </c>
      <c r="F53" t="s">
        <v>225</v>
      </c>
      <c r="G53">
        <v>72154056</v>
      </c>
      <c r="H53" t="s">
        <v>2064</v>
      </c>
      <c r="I53" t="s">
        <v>2065</v>
      </c>
      <c r="J53" t="s">
        <v>2064</v>
      </c>
      <c r="K53" s="12" t="s">
        <v>52</v>
      </c>
      <c r="T53" t="s">
        <v>2066</v>
      </c>
      <c r="U53" s="12">
        <v>52</v>
      </c>
      <c r="V53" s="55">
        <f t="shared" si="2"/>
        <v>52</v>
      </c>
      <c r="W53">
        <f t="shared" si="3"/>
        <v>10</v>
      </c>
    </row>
    <row r="54" spans="1:23" x14ac:dyDescent="0.35">
      <c r="A54" s="12" t="str">
        <f t="shared" si="0"/>
        <v>A5B1</v>
      </c>
      <c r="B54" s="12">
        <f t="shared" si="4"/>
        <v>1</v>
      </c>
      <c r="C54" s="12">
        <f t="shared" si="1"/>
        <v>5</v>
      </c>
      <c r="D54" t="s">
        <v>194</v>
      </c>
      <c r="E54" t="s">
        <v>233</v>
      </c>
      <c r="F54" t="s">
        <v>235</v>
      </c>
      <c r="G54">
        <v>72154052</v>
      </c>
      <c r="H54" t="s">
        <v>2067</v>
      </c>
      <c r="I54" t="s">
        <v>2068</v>
      </c>
      <c r="J54" t="s">
        <v>2067</v>
      </c>
      <c r="K54" s="12" t="s">
        <v>1902</v>
      </c>
      <c r="T54" t="s">
        <v>2069</v>
      </c>
      <c r="U54" s="12">
        <v>53</v>
      </c>
      <c r="V54">
        <f t="shared" si="2"/>
        <v>53</v>
      </c>
      <c r="W54">
        <f t="shared" si="3"/>
        <v>9</v>
      </c>
    </row>
    <row r="55" spans="1:23" x14ac:dyDescent="0.35">
      <c r="A55" s="12" t="str">
        <f t="shared" si="0"/>
        <v>A5B2</v>
      </c>
      <c r="B55" s="12">
        <f t="shared" si="4"/>
        <v>2</v>
      </c>
      <c r="C55" s="12">
        <f t="shared" si="1"/>
        <v>5</v>
      </c>
      <c r="D55" t="s">
        <v>194</v>
      </c>
      <c r="E55" t="s">
        <v>233</v>
      </c>
      <c r="F55" t="s">
        <v>235</v>
      </c>
      <c r="G55">
        <v>72154045</v>
      </c>
      <c r="H55" t="s">
        <v>2070</v>
      </c>
      <c r="I55" t="s">
        <v>2071</v>
      </c>
      <c r="J55" t="s">
        <v>2070</v>
      </c>
      <c r="K55" s="12" t="s">
        <v>52</v>
      </c>
      <c r="T55" t="s">
        <v>2072</v>
      </c>
      <c r="U55" s="12">
        <v>54</v>
      </c>
      <c r="V55" s="55">
        <f t="shared" si="2"/>
        <v>54</v>
      </c>
      <c r="W55">
        <f t="shared" si="3"/>
        <v>26</v>
      </c>
    </row>
    <row r="56" spans="1:23" x14ac:dyDescent="0.35">
      <c r="A56" s="12" t="str">
        <f t="shared" si="0"/>
        <v>A5B3</v>
      </c>
      <c r="B56" s="12">
        <f t="shared" si="4"/>
        <v>3</v>
      </c>
      <c r="C56" s="12">
        <f t="shared" si="1"/>
        <v>5</v>
      </c>
      <c r="D56" t="s">
        <v>194</v>
      </c>
      <c r="E56" t="s">
        <v>233</v>
      </c>
      <c r="F56" t="s">
        <v>235</v>
      </c>
      <c r="G56">
        <v>72154068</v>
      </c>
      <c r="H56" t="s">
        <v>2073</v>
      </c>
      <c r="I56" t="s">
        <v>2074</v>
      </c>
      <c r="J56" t="s">
        <v>2073</v>
      </c>
      <c r="K56" s="12" t="s">
        <v>52</v>
      </c>
      <c r="T56" t="s">
        <v>2075</v>
      </c>
      <c r="U56" s="12">
        <v>55</v>
      </c>
      <c r="V56" s="55">
        <f t="shared" si="2"/>
        <v>55</v>
      </c>
      <c r="W56">
        <f t="shared" si="3"/>
        <v>9</v>
      </c>
    </row>
    <row r="57" spans="1:23" x14ac:dyDescent="0.35">
      <c r="A57" s="12" t="e">
        <f t="shared" si="0"/>
        <v>#N/A</v>
      </c>
      <c r="B57" s="12">
        <f t="shared" si="4"/>
        <v>1</v>
      </c>
      <c r="C57" s="12" t="e">
        <f t="shared" si="1"/>
        <v>#N/A</v>
      </c>
      <c r="D57" t="s">
        <v>194</v>
      </c>
      <c r="E57" t="s">
        <v>233</v>
      </c>
      <c r="F57" t="s">
        <v>234</v>
      </c>
      <c r="G57">
        <v>72152302</v>
      </c>
      <c r="H57" t="s">
        <v>2076</v>
      </c>
      <c r="I57" t="s">
        <v>2077</v>
      </c>
      <c r="J57" t="s">
        <v>2078</v>
      </c>
      <c r="K57" s="12" t="s">
        <v>1902</v>
      </c>
      <c r="T57" t="s">
        <v>2079</v>
      </c>
      <c r="U57" s="12">
        <v>56</v>
      </c>
      <c r="V57" s="55">
        <f t="shared" si="2"/>
        <v>56</v>
      </c>
      <c r="W57">
        <f t="shared" si="3"/>
        <v>22</v>
      </c>
    </row>
    <row r="58" spans="1:23" x14ac:dyDescent="0.35">
      <c r="A58" s="12" t="e">
        <f t="shared" si="0"/>
        <v>#N/A</v>
      </c>
      <c r="B58" s="12">
        <f t="shared" si="4"/>
        <v>1</v>
      </c>
      <c r="C58" s="12" t="e">
        <f t="shared" si="1"/>
        <v>#N/A</v>
      </c>
      <c r="D58" t="s">
        <v>194</v>
      </c>
      <c r="E58" t="s">
        <v>233</v>
      </c>
      <c r="F58" t="s">
        <v>234</v>
      </c>
      <c r="G58">
        <v>72152303</v>
      </c>
      <c r="H58" t="s">
        <v>2080</v>
      </c>
      <c r="I58" t="s">
        <v>2081</v>
      </c>
      <c r="J58" t="s">
        <v>2080</v>
      </c>
      <c r="K58" s="12" t="s">
        <v>52</v>
      </c>
      <c r="T58" t="s">
        <v>2082</v>
      </c>
      <c r="U58" s="12">
        <v>57</v>
      </c>
      <c r="V58" s="55">
        <f t="shared" si="2"/>
        <v>57</v>
      </c>
      <c r="W58">
        <f t="shared" si="3"/>
        <v>25</v>
      </c>
    </row>
    <row r="59" spans="1:23" x14ac:dyDescent="0.35">
      <c r="A59" s="12" t="e">
        <f t="shared" si="0"/>
        <v>#N/A</v>
      </c>
      <c r="B59" s="12">
        <f t="shared" si="4"/>
        <v>1</v>
      </c>
      <c r="C59" s="12" t="e">
        <f t="shared" si="1"/>
        <v>#N/A</v>
      </c>
      <c r="D59" t="s">
        <v>194</v>
      </c>
      <c r="E59" t="s">
        <v>233</v>
      </c>
      <c r="F59" t="s">
        <v>242</v>
      </c>
      <c r="G59">
        <v>72152601</v>
      </c>
      <c r="H59" t="s">
        <v>2083</v>
      </c>
      <c r="I59" t="s">
        <v>2084</v>
      </c>
      <c r="J59" t="s">
        <v>2085</v>
      </c>
      <c r="K59" s="12" t="s">
        <v>1902</v>
      </c>
      <c r="T59" t="s">
        <v>2086</v>
      </c>
      <c r="U59" s="12">
        <v>58</v>
      </c>
      <c r="V59" s="55">
        <f t="shared" si="2"/>
        <v>58</v>
      </c>
      <c r="W59">
        <f t="shared" si="3"/>
        <v>3</v>
      </c>
    </row>
    <row r="60" spans="1:23" x14ac:dyDescent="0.35">
      <c r="A60" s="12" t="e">
        <f t="shared" si="0"/>
        <v>#N/A</v>
      </c>
      <c r="B60" s="12">
        <f t="shared" si="4"/>
        <v>1</v>
      </c>
      <c r="C60" s="12" t="e">
        <f t="shared" si="1"/>
        <v>#N/A</v>
      </c>
      <c r="D60" t="s">
        <v>194</v>
      </c>
      <c r="E60" t="s">
        <v>233</v>
      </c>
      <c r="F60" t="s">
        <v>242</v>
      </c>
      <c r="G60">
        <v>72152602</v>
      </c>
      <c r="H60" t="s">
        <v>2087</v>
      </c>
      <c r="I60" t="s">
        <v>2088</v>
      </c>
      <c r="J60" t="s">
        <v>2089</v>
      </c>
      <c r="K60" s="12" t="s">
        <v>52</v>
      </c>
      <c r="T60" t="s">
        <v>2090</v>
      </c>
      <c r="U60" s="12">
        <v>59</v>
      </c>
      <c r="V60">
        <f t="shared" si="2"/>
        <v>59</v>
      </c>
      <c r="W60">
        <f t="shared" si="3"/>
        <v>1</v>
      </c>
    </row>
    <row r="61" spans="1:23" x14ac:dyDescent="0.35">
      <c r="A61" s="12" t="e">
        <f t="shared" si="0"/>
        <v>#N/A</v>
      </c>
      <c r="B61" s="12">
        <f t="shared" si="4"/>
        <v>1</v>
      </c>
      <c r="C61" s="12" t="e">
        <f t="shared" si="1"/>
        <v>#N/A</v>
      </c>
      <c r="D61" t="s">
        <v>194</v>
      </c>
      <c r="E61" t="s">
        <v>233</v>
      </c>
      <c r="F61" t="s">
        <v>242</v>
      </c>
      <c r="G61">
        <v>72152606</v>
      </c>
      <c r="H61" t="s">
        <v>2091</v>
      </c>
      <c r="I61" t="s">
        <v>2092</v>
      </c>
      <c r="J61" t="s">
        <v>2093</v>
      </c>
      <c r="K61" s="12" t="s">
        <v>52</v>
      </c>
      <c r="T61" t="s">
        <v>2094</v>
      </c>
      <c r="U61" s="12">
        <v>60</v>
      </c>
      <c r="V61">
        <f t="shared" si="2"/>
        <v>60</v>
      </c>
      <c r="W61">
        <f t="shared" si="3"/>
        <v>1</v>
      </c>
    </row>
    <row r="62" spans="1:23" x14ac:dyDescent="0.35">
      <c r="A62" s="12" t="str">
        <f t="shared" si="0"/>
        <v>A6B1</v>
      </c>
      <c r="B62" s="12">
        <f t="shared" si="4"/>
        <v>1</v>
      </c>
      <c r="C62" s="12">
        <f t="shared" si="1"/>
        <v>6</v>
      </c>
      <c r="D62" t="s">
        <v>194</v>
      </c>
      <c r="E62" t="s">
        <v>233</v>
      </c>
      <c r="F62" t="s">
        <v>236</v>
      </c>
      <c r="G62">
        <v>30161700</v>
      </c>
      <c r="H62" t="s">
        <v>2095</v>
      </c>
      <c r="I62" t="s">
        <v>2096</v>
      </c>
      <c r="J62" t="s">
        <v>2097</v>
      </c>
      <c r="K62" s="12" t="s">
        <v>1902</v>
      </c>
      <c r="T62" t="s">
        <v>2098</v>
      </c>
      <c r="U62" s="12">
        <v>61</v>
      </c>
      <c r="V62" s="55">
        <f t="shared" si="2"/>
        <v>61</v>
      </c>
      <c r="W62">
        <f t="shared" si="3"/>
        <v>11</v>
      </c>
    </row>
    <row r="63" spans="1:23" x14ac:dyDescent="0.35">
      <c r="A63" s="12" t="str">
        <f t="shared" si="0"/>
        <v>A6B2</v>
      </c>
      <c r="B63" s="12">
        <f t="shared" si="4"/>
        <v>2</v>
      </c>
      <c r="C63" s="12">
        <f t="shared" si="1"/>
        <v>6</v>
      </c>
      <c r="D63" t="s">
        <v>194</v>
      </c>
      <c r="E63" t="s">
        <v>233</v>
      </c>
      <c r="F63" t="s">
        <v>236</v>
      </c>
      <c r="G63">
        <v>30161706</v>
      </c>
      <c r="H63" t="s">
        <v>2099</v>
      </c>
      <c r="I63" t="s">
        <v>2100</v>
      </c>
      <c r="J63" t="s">
        <v>2101</v>
      </c>
      <c r="K63" s="12" t="s">
        <v>52</v>
      </c>
      <c r="T63" t="s">
        <v>2102</v>
      </c>
      <c r="U63" s="12">
        <v>62</v>
      </c>
      <c r="V63">
        <f t="shared" si="2"/>
        <v>62</v>
      </c>
      <c r="W63">
        <f t="shared" si="3"/>
        <v>1</v>
      </c>
    </row>
    <row r="64" spans="1:23" x14ac:dyDescent="0.35">
      <c r="A64" s="12" t="str">
        <f t="shared" si="0"/>
        <v>A6B3</v>
      </c>
      <c r="B64" s="12">
        <f t="shared" si="4"/>
        <v>3</v>
      </c>
      <c r="C64" s="12">
        <f t="shared" si="1"/>
        <v>6</v>
      </c>
      <c r="D64" t="s">
        <v>194</v>
      </c>
      <c r="E64" t="s">
        <v>233</v>
      </c>
      <c r="F64" t="s">
        <v>236</v>
      </c>
      <c r="G64">
        <v>30161701</v>
      </c>
      <c r="H64" t="s">
        <v>2103</v>
      </c>
      <c r="I64" t="s">
        <v>2104</v>
      </c>
      <c r="J64" t="s">
        <v>2105</v>
      </c>
      <c r="K64" s="12" t="s">
        <v>52</v>
      </c>
      <c r="T64" t="s">
        <v>2106</v>
      </c>
      <c r="U64" s="12">
        <v>63</v>
      </c>
      <c r="V64">
        <f t="shared" si="2"/>
        <v>63</v>
      </c>
      <c r="W64">
        <f t="shared" si="3"/>
        <v>1</v>
      </c>
    </row>
    <row r="65" spans="1:23" x14ac:dyDescent="0.35">
      <c r="A65" s="12" t="str">
        <f t="shared" si="0"/>
        <v>A6B4</v>
      </c>
      <c r="B65" s="12">
        <f t="shared" si="4"/>
        <v>4</v>
      </c>
      <c r="C65" s="12">
        <f t="shared" si="1"/>
        <v>6</v>
      </c>
      <c r="D65" t="s">
        <v>194</v>
      </c>
      <c r="E65" t="s">
        <v>233</v>
      </c>
      <c r="F65" t="s">
        <v>236</v>
      </c>
      <c r="G65">
        <v>30161719</v>
      </c>
      <c r="H65" t="s">
        <v>2107</v>
      </c>
      <c r="I65" t="s">
        <v>2108</v>
      </c>
      <c r="J65" t="s">
        <v>2109</v>
      </c>
      <c r="K65" s="12" t="s">
        <v>52</v>
      </c>
      <c r="T65" t="s">
        <v>2110</v>
      </c>
      <c r="U65" s="12">
        <v>64</v>
      </c>
      <c r="V65">
        <f t="shared" si="2"/>
        <v>64</v>
      </c>
      <c r="W65">
        <f t="shared" si="3"/>
        <v>1</v>
      </c>
    </row>
    <row r="66" spans="1:23" x14ac:dyDescent="0.35">
      <c r="A66" s="12" t="e">
        <f t="shared" si="0"/>
        <v>#N/A</v>
      </c>
      <c r="B66" s="12">
        <f t="shared" si="4"/>
        <v>1</v>
      </c>
      <c r="C66" s="12" t="e">
        <f t="shared" si="1"/>
        <v>#N/A</v>
      </c>
      <c r="D66" t="s">
        <v>194</v>
      </c>
      <c r="E66" t="s">
        <v>233</v>
      </c>
      <c r="F66" t="s">
        <v>240</v>
      </c>
      <c r="G66">
        <v>72101505</v>
      </c>
      <c r="H66" t="s">
        <v>2111</v>
      </c>
      <c r="I66" t="s">
        <v>2112</v>
      </c>
      <c r="J66" t="s">
        <v>2111</v>
      </c>
      <c r="K66" s="12" t="s">
        <v>1902</v>
      </c>
      <c r="T66" t="s">
        <v>2113</v>
      </c>
      <c r="U66" s="12">
        <v>65</v>
      </c>
      <c r="V66">
        <f t="shared" si="2"/>
        <v>65</v>
      </c>
      <c r="W66">
        <f t="shared" si="3"/>
        <v>1</v>
      </c>
    </row>
    <row r="67" spans="1:23" x14ac:dyDescent="0.35">
      <c r="A67" s="12" t="e">
        <f t="shared" ref="A67:A130" si="5">"A"&amp;C67&amp;"B"&amp;B67</f>
        <v>#N/A</v>
      </c>
      <c r="B67" s="12">
        <f t="shared" si="4"/>
        <v>1</v>
      </c>
      <c r="C67" s="12" t="e">
        <f t="shared" ref="C67:C130" si="6">VLOOKUP(D67&amp;E67&amp;F67,T:U,2,FALSE)</f>
        <v>#N/A</v>
      </c>
      <c r="D67" t="s">
        <v>194</v>
      </c>
      <c r="E67" t="s">
        <v>233</v>
      </c>
      <c r="F67" t="s">
        <v>240</v>
      </c>
      <c r="G67">
        <v>46171501</v>
      </c>
      <c r="H67" t="s">
        <v>2114</v>
      </c>
      <c r="I67" t="s">
        <v>2115</v>
      </c>
      <c r="J67" t="s">
        <v>2114</v>
      </c>
      <c r="K67" s="12" t="s">
        <v>52</v>
      </c>
      <c r="T67" t="s">
        <v>2116</v>
      </c>
      <c r="U67" s="12">
        <v>66</v>
      </c>
      <c r="V67">
        <f t="shared" ref="V67:V80" si="7">VLOOKUP(U67,C:C,1,FALSE)</f>
        <v>66</v>
      </c>
      <c r="W67">
        <f t="shared" ref="W67:W80" si="8">COUNTIF($C$2:$C$1919,V67)</f>
        <v>1</v>
      </c>
    </row>
    <row r="68" spans="1:23" x14ac:dyDescent="0.35">
      <c r="A68" s="12" t="e">
        <f t="shared" si="5"/>
        <v>#N/A</v>
      </c>
      <c r="B68" s="12">
        <f t="shared" ref="B68:B131" si="9">IFERROR(IF(C68=C67,B67+1,1),1)</f>
        <v>1</v>
      </c>
      <c r="C68" s="12" t="e">
        <f t="shared" si="6"/>
        <v>#N/A</v>
      </c>
      <c r="D68" t="s">
        <v>194</v>
      </c>
      <c r="E68" t="s">
        <v>233</v>
      </c>
      <c r="F68" t="s">
        <v>240</v>
      </c>
      <c r="G68">
        <v>46171505</v>
      </c>
      <c r="H68" t="s">
        <v>2117</v>
      </c>
      <c r="I68" t="s">
        <v>2118</v>
      </c>
      <c r="J68" t="s">
        <v>2117</v>
      </c>
      <c r="K68" s="12" t="s">
        <v>52</v>
      </c>
      <c r="T68" t="s">
        <v>2119</v>
      </c>
      <c r="U68" s="12">
        <v>67</v>
      </c>
      <c r="V68">
        <f t="shared" si="7"/>
        <v>67</v>
      </c>
      <c r="W68">
        <f t="shared" si="8"/>
        <v>1</v>
      </c>
    </row>
    <row r="69" spans="1:23" x14ac:dyDescent="0.35">
      <c r="A69" s="12" t="e">
        <f t="shared" si="5"/>
        <v>#N/A</v>
      </c>
      <c r="B69" s="12">
        <f t="shared" si="9"/>
        <v>1</v>
      </c>
      <c r="C69" s="12" t="e">
        <f t="shared" si="6"/>
        <v>#N/A</v>
      </c>
      <c r="D69" t="s">
        <v>194</v>
      </c>
      <c r="E69" t="s">
        <v>233</v>
      </c>
      <c r="F69" t="s">
        <v>239</v>
      </c>
      <c r="G69">
        <v>81141805</v>
      </c>
      <c r="H69" t="s">
        <v>2120</v>
      </c>
      <c r="I69" t="s">
        <v>2121</v>
      </c>
      <c r="J69" t="s">
        <v>2120</v>
      </c>
      <c r="K69" s="12" t="s">
        <v>1902</v>
      </c>
      <c r="T69" t="s">
        <v>2122</v>
      </c>
      <c r="U69" s="12">
        <v>68</v>
      </c>
      <c r="V69">
        <f t="shared" si="7"/>
        <v>68</v>
      </c>
      <c r="W69">
        <f t="shared" si="8"/>
        <v>1</v>
      </c>
    </row>
    <row r="70" spans="1:23" x14ac:dyDescent="0.35">
      <c r="A70" s="12" t="e">
        <f t="shared" si="5"/>
        <v>#N/A</v>
      </c>
      <c r="B70" s="12">
        <f t="shared" si="9"/>
        <v>1</v>
      </c>
      <c r="C70" s="12" t="e">
        <f t="shared" si="6"/>
        <v>#N/A</v>
      </c>
      <c r="D70" t="s">
        <v>194</v>
      </c>
      <c r="E70" t="s">
        <v>233</v>
      </c>
      <c r="F70" t="s">
        <v>239</v>
      </c>
      <c r="G70">
        <v>81141803</v>
      </c>
      <c r="H70" t="s">
        <v>2123</v>
      </c>
      <c r="I70" t="s">
        <v>2124</v>
      </c>
      <c r="J70" t="s">
        <v>2123</v>
      </c>
      <c r="K70" s="12" t="s">
        <v>52</v>
      </c>
      <c r="T70" t="s">
        <v>2125</v>
      </c>
      <c r="U70" s="12">
        <v>69</v>
      </c>
      <c r="V70">
        <f t="shared" si="7"/>
        <v>69</v>
      </c>
      <c r="W70">
        <f t="shared" si="8"/>
        <v>1</v>
      </c>
    </row>
    <row r="71" spans="1:23" x14ac:dyDescent="0.35">
      <c r="A71" s="12" t="e">
        <f t="shared" si="5"/>
        <v>#N/A</v>
      </c>
      <c r="B71" s="12">
        <f t="shared" si="9"/>
        <v>1</v>
      </c>
      <c r="C71" s="12" t="e">
        <f t="shared" si="6"/>
        <v>#N/A</v>
      </c>
      <c r="D71" t="s">
        <v>194</v>
      </c>
      <c r="E71" t="s">
        <v>233</v>
      </c>
      <c r="F71" t="s">
        <v>241</v>
      </c>
      <c r="G71">
        <v>72141702</v>
      </c>
      <c r="H71" t="s">
        <v>2126</v>
      </c>
      <c r="I71" t="s">
        <v>2127</v>
      </c>
      <c r="J71" t="s">
        <v>2128</v>
      </c>
      <c r="K71" s="12" t="s">
        <v>1902</v>
      </c>
      <c r="T71" t="s">
        <v>2129</v>
      </c>
      <c r="U71" s="12">
        <v>70</v>
      </c>
      <c r="V71">
        <f t="shared" si="7"/>
        <v>70</v>
      </c>
      <c r="W71">
        <f t="shared" si="8"/>
        <v>1</v>
      </c>
    </row>
    <row r="72" spans="1:23" x14ac:dyDescent="0.35">
      <c r="A72" s="12" t="e">
        <f t="shared" si="5"/>
        <v>#N/A</v>
      </c>
      <c r="B72" s="12">
        <f t="shared" si="9"/>
        <v>1</v>
      </c>
      <c r="C72" s="12" t="e">
        <f t="shared" si="6"/>
        <v>#N/A</v>
      </c>
      <c r="D72" t="s">
        <v>194</v>
      </c>
      <c r="E72" t="s">
        <v>233</v>
      </c>
      <c r="F72" t="s">
        <v>241</v>
      </c>
      <c r="G72">
        <v>73171501</v>
      </c>
      <c r="H72" t="s">
        <v>2130</v>
      </c>
      <c r="I72" t="s">
        <v>2131</v>
      </c>
      <c r="J72" t="s">
        <v>2130</v>
      </c>
      <c r="K72" s="12" t="s">
        <v>52</v>
      </c>
      <c r="T72" t="s">
        <v>2132</v>
      </c>
      <c r="U72" s="12">
        <v>71</v>
      </c>
      <c r="V72">
        <f t="shared" si="7"/>
        <v>71</v>
      </c>
      <c r="W72">
        <f t="shared" si="8"/>
        <v>1</v>
      </c>
    </row>
    <row r="73" spans="1:23" x14ac:dyDescent="0.35">
      <c r="A73" s="12" t="e">
        <f t="shared" si="5"/>
        <v>#N/A</v>
      </c>
      <c r="B73" s="12">
        <f t="shared" si="9"/>
        <v>1</v>
      </c>
      <c r="C73" s="12" t="e">
        <f t="shared" si="6"/>
        <v>#N/A</v>
      </c>
      <c r="D73" t="s">
        <v>194</v>
      </c>
      <c r="E73" t="s">
        <v>233</v>
      </c>
      <c r="F73" t="s">
        <v>2133</v>
      </c>
      <c r="G73">
        <v>40141700</v>
      </c>
      <c r="H73" t="s">
        <v>2134</v>
      </c>
      <c r="I73" t="s">
        <v>2135</v>
      </c>
      <c r="J73" t="s">
        <v>2136</v>
      </c>
      <c r="K73" s="12" t="s">
        <v>1902</v>
      </c>
      <c r="T73" t="s">
        <v>2137</v>
      </c>
      <c r="U73" s="12">
        <v>72</v>
      </c>
      <c r="V73">
        <f t="shared" si="7"/>
        <v>72</v>
      </c>
      <c r="W73">
        <f t="shared" si="8"/>
        <v>1</v>
      </c>
    </row>
    <row r="74" spans="1:23" x14ac:dyDescent="0.35">
      <c r="A74" s="12" t="e">
        <f t="shared" si="5"/>
        <v>#N/A</v>
      </c>
      <c r="B74" s="12">
        <f t="shared" si="9"/>
        <v>1</v>
      </c>
      <c r="C74" s="12" t="e">
        <f t="shared" si="6"/>
        <v>#N/A</v>
      </c>
      <c r="D74" t="s">
        <v>194</v>
      </c>
      <c r="E74" t="s">
        <v>233</v>
      </c>
      <c r="F74" t="s">
        <v>2133</v>
      </c>
      <c r="G74">
        <v>39121700</v>
      </c>
      <c r="H74" t="s">
        <v>2138</v>
      </c>
      <c r="I74" t="s">
        <v>2139</v>
      </c>
      <c r="J74" t="s">
        <v>2140</v>
      </c>
      <c r="K74" s="12" t="s">
        <v>52</v>
      </c>
      <c r="T74" t="s">
        <v>2141</v>
      </c>
      <c r="U74" s="12">
        <v>73</v>
      </c>
      <c r="V74">
        <f t="shared" si="7"/>
        <v>73</v>
      </c>
      <c r="W74">
        <f t="shared" si="8"/>
        <v>1</v>
      </c>
    </row>
    <row r="75" spans="1:23" x14ac:dyDescent="0.35">
      <c r="A75" s="12" t="str">
        <f t="shared" si="5"/>
        <v>A7B1</v>
      </c>
      <c r="B75" s="12">
        <f t="shared" si="9"/>
        <v>1</v>
      </c>
      <c r="C75" s="12">
        <f t="shared" si="6"/>
        <v>7</v>
      </c>
      <c r="D75" t="s">
        <v>194</v>
      </c>
      <c r="E75" t="s">
        <v>233</v>
      </c>
      <c r="F75" t="s">
        <v>238</v>
      </c>
      <c r="G75">
        <v>81101531</v>
      </c>
      <c r="H75" t="s">
        <v>2142</v>
      </c>
      <c r="I75" t="s">
        <v>2143</v>
      </c>
      <c r="J75" t="s">
        <v>2142</v>
      </c>
      <c r="K75" s="12" t="s">
        <v>1902</v>
      </c>
      <c r="T75" t="s">
        <v>2144</v>
      </c>
      <c r="U75" s="12">
        <v>74</v>
      </c>
      <c r="V75">
        <f t="shared" si="7"/>
        <v>74</v>
      </c>
      <c r="W75">
        <f t="shared" si="8"/>
        <v>1</v>
      </c>
    </row>
    <row r="76" spans="1:23" x14ac:dyDescent="0.35">
      <c r="A76" s="12" t="str">
        <f t="shared" si="5"/>
        <v>A7B2</v>
      </c>
      <c r="B76" s="12">
        <f t="shared" si="9"/>
        <v>2</v>
      </c>
      <c r="C76" s="12">
        <f t="shared" si="6"/>
        <v>7</v>
      </c>
      <c r="D76" t="s">
        <v>194</v>
      </c>
      <c r="E76" t="s">
        <v>233</v>
      </c>
      <c r="F76" t="s">
        <v>238</v>
      </c>
      <c r="G76">
        <v>47131702</v>
      </c>
      <c r="H76" t="s">
        <v>2145</v>
      </c>
      <c r="I76" t="s">
        <v>2146</v>
      </c>
      <c r="J76" t="s">
        <v>2145</v>
      </c>
      <c r="K76" s="12" t="s">
        <v>52</v>
      </c>
      <c r="T76" t="s">
        <v>2147</v>
      </c>
      <c r="U76" s="12">
        <v>75</v>
      </c>
      <c r="V76">
        <f t="shared" si="7"/>
        <v>75</v>
      </c>
      <c r="W76">
        <f t="shared" si="8"/>
        <v>1</v>
      </c>
    </row>
    <row r="77" spans="1:23" x14ac:dyDescent="0.35">
      <c r="A77" s="12" t="str">
        <f t="shared" si="5"/>
        <v>A7B3</v>
      </c>
      <c r="B77" s="12">
        <f t="shared" si="9"/>
        <v>3</v>
      </c>
      <c r="C77" s="12">
        <f t="shared" si="6"/>
        <v>7</v>
      </c>
      <c r="D77" t="s">
        <v>194</v>
      </c>
      <c r="E77" t="s">
        <v>233</v>
      </c>
      <c r="F77" t="s">
        <v>238</v>
      </c>
      <c r="G77">
        <v>40151519</v>
      </c>
      <c r="H77" t="s">
        <v>2148</v>
      </c>
      <c r="I77" t="s">
        <v>2149</v>
      </c>
      <c r="J77" t="s">
        <v>2148</v>
      </c>
      <c r="K77" s="12" t="s">
        <v>52</v>
      </c>
      <c r="T77" t="s">
        <v>2150</v>
      </c>
      <c r="U77" s="12">
        <v>76</v>
      </c>
      <c r="V77">
        <f t="shared" si="7"/>
        <v>76</v>
      </c>
      <c r="W77">
        <f t="shared" si="8"/>
        <v>1</v>
      </c>
    </row>
    <row r="78" spans="1:23" x14ac:dyDescent="0.35">
      <c r="A78" s="12" t="str">
        <f t="shared" si="5"/>
        <v>A7B4</v>
      </c>
      <c r="B78" s="12">
        <f t="shared" si="9"/>
        <v>4</v>
      </c>
      <c r="C78" s="12">
        <f t="shared" si="6"/>
        <v>7</v>
      </c>
      <c r="D78" t="s">
        <v>194</v>
      </c>
      <c r="E78" t="s">
        <v>233</v>
      </c>
      <c r="F78" t="s">
        <v>238</v>
      </c>
      <c r="G78">
        <v>53131626</v>
      </c>
      <c r="H78" t="s">
        <v>2151</v>
      </c>
      <c r="I78" t="s">
        <v>2152</v>
      </c>
      <c r="J78" t="s">
        <v>2151</v>
      </c>
      <c r="K78" s="12" t="s">
        <v>52</v>
      </c>
      <c r="T78" t="s">
        <v>2153</v>
      </c>
      <c r="U78" s="12">
        <v>77</v>
      </c>
      <c r="V78">
        <f t="shared" si="7"/>
        <v>77</v>
      </c>
      <c r="W78">
        <f t="shared" si="8"/>
        <v>1</v>
      </c>
    </row>
    <row r="79" spans="1:23" x14ac:dyDescent="0.35">
      <c r="A79" s="12" t="e">
        <f t="shared" si="5"/>
        <v>#N/A</v>
      </c>
      <c r="B79" s="12">
        <f t="shared" si="9"/>
        <v>1</v>
      </c>
      <c r="C79" s="12" t="e">
        <f t="shared" si="6"/>
        <v>#N/A</v>
      </c>
      <c r="D79" t="s">
        <v>194</v>
      </c>
      <c r="E79" t="s">
        <v>209</v>
      </c>
      <c r="F79" t="s">
        <v>210</v>
      </c>
      <c r="G79">
        <v>72102905</v>
      </c>
      <c r="H79" t="s">
        <v>2154</v>
      </c>
      <c r="I79" t="s">
        <v>2155</v>
      </c>
      <c r="J79" t="s">
        <v>2154</v>
      </c>
      <c r="K79" s="12" t="s">
        <v>1902</v>
      </c>
      <c r="T79" t="s">
        <v>2156</v>
      </c>
      <c r="U79" s="12">
        <v>78</v>
      </c>
      <c r="V79">
        <f t="shared" si="7"/>
        <v>78</v>
      </c>
      <c r="W79">
        <f t="shared" si="8"/>
        <v>1</v>
      </c>
    </row>
    <row r="80" spans="1:23" x14ac:dyDescent="0.35">
      <c r="A80" s="12" t="e">
        <f t="shared" si="5"/>
        <v>#N/A</v>
      </c>
      <c r="B80" s="12">
        <f t="shared" si="9"/>
        <v>1</v>
      </c>
      <c r="C80" s="12" t="e">
        <f t="shared" si="6"/>
        <v>#N/A</v>
      </c>
      <c r="D80" t="s">
        <v>194</v>
      </c>
      <c r="E80" t="s">
        <v>209</v>
      </c>
      <c r="F80" t="s">
        <v>210</v>
      </c>
      <c r="G80">
        <v>70111703</v>
      </c>
      <c r="H80" t="s">
        <v>2157</v>
      </c>
      <c r="I80" t="s">
        <v>2158</v>
      </c>
      <c r="J80" t="s">
        <v>2157</v>
      </c>
      <c r="K80" s="12" t="s">
        <v>52</v>
      </c>
      <c r="T80" t="s">
        <v>2159</v>
      </c>
      <c r="U80" s="12">
        <v>79</v>
      </c>
      <c r="V80">
        <f t="shared" si="7"/>
        <v>79</v>
      </c>
      <c r="W80">
        <f t="shared" si="8"/>
        <v>1</v>
      </c>
    </row>
    <row r="81" spans="1:11" x14ac:dyDescent="0.35">
      <c r="A81" s="12" t="e">
        <f t="shared" si="5"/>
        <v>#N/A</v>
      </c>
      <c r="B81" s="12">
        <f t="shared" si="9"/>
        <v>1</v>
      </c>
      <c r="C81" s="12" t="e">
        <f t="shared" si="6"/>
        <v>#N/A</v>
      </c>
      <c r="D81" t="s">
        <v>194</v>
      </c>
      <c r="E81" t="s">
        <v>209</v>
      </c>
      <c r="F81" t="s">
        <v>210</v>
      </c>
      <c r="G81">
        <v>70111503</v>
      </c>
      <c r="H81" t="s">
        <v>2160</v>
      </c>
      <c r="I81" t="s">
        <v>2161</v>
      </c>
      <c r="J81" t="s">
        <v>2160</v>
      </c>
      <c r="K81" s="12" t="s">
        <v>52</v>
      </c>
    </row>
    <row r="82" spans="1:11" x14ac:dyDescent="0.35">
      <c r="A82" s="12" t="e">
        <f t="shared" si="5"/>
        <v>#N/A</v>
      </c>
      <c r="B82" s="12">
        <f t="shared" si="9"/>
        <v>1</v>
      </c>
      <c r="C82" s="12" t="e">
        <f t="shared" si="6"/>
        <v>#N/A</v>
      </c>
      <c r="D82" t="s">
        <v>194</v>
      </c>
      <c r="E82" t="s">
        <v>209</v>
      </c>
      <c r="F82" t="s">
        <v>210</v>
      </c>
      <c r="G82">
        <v>70111706</v>
      </c>
      <c r="H82" t="s">
        <v>2162</v>
      </c>
      <c r="I82" t="s">
        <v>2163</v>
      </c>
      <c r="J82" t="s">
        <v>2162</v>
      </c>
      <c r="K82" s="12" t="s">
        <v>52</v>
      </c>
    </row>
    <row r="83" spans="1:11" x14ac:dyDescent="0.35">
      <c r="A83" s="12" t="e">
        <f t="shared" si="5"/>
        <v>#N/A</v>
      </c>
      <c r="B83" s="12">
        <f t="shared" si="9"/>
        <v>1</v>
      </c>
      <c r="C83" s="12" t="e">
        <f t="shared" si="6"/>
        <v>#N/A</v>
      </c>
      <c r="D83" t="s">
        <v>194</v>
      </c>
      <c r="E83" t="s">
        <v>209</v>
      </c>
      <c r="F83" t="s">
        <v>210</v>
      </c>
      <c r="G83">
        <v>72154069</v>
      </c>
      <c r="H83" t="s">
        <v>2164</v>
      </c>
      <c r="I83" t="s">
        <v>2165</v>
      </c>
      <c r="J83" t="s">
        <v>2164</v>
      </c>
      <c r="K83" s="12" t="s">
        <v>52</v>
      </c>
    </row>
    <row r="84" spans="1:11" x14ac:dyDescent="0.35">
      <c r="A84" s="12" t="e">
        <f t="shared" si="5"/>
        <v>#N/A</v>
      </c>
      <c r="B84" s="12">
        <f t="shared" si="9"/>
        <v>1</v>
      </c>
      <c r="C84" s="12" t="e">
        <f t="shared" si="6"/>
        <v>#N/A</v>
      </c>
      <c r="D84" t="s">
        <v>194</v>
      </c>
      <c r="E84" t="s">
        <v>209</v>
      </c>
      <c r="F84" t="s">
        <v>211</v>
      </c>
      <c r="G84">
        <v>72102902</v>
      </c>
      <c r="H84" t="s">
        <v>2166</v>
      </c>
      <c r="I84" t="s">
        <v>2167</v>
      </c>
      <c r="J84" t="s">
        <v>2166</v>
      </c>
      <c r="K84" s="12" t="s">
        <v>1902</v>
      </c>
    </row>
    <row r="85" spans="1:11" x14ac:dyDescent="0.35">
      <c r="A85" s="12" t="e">
        <f t="shared" si="5"/>
        <v>#N/A</v>
      </c>
      <c r="B85" s="12">
        <f t="shared" si="9"/>
        <v>1</v>
      </c>
      <c r="C85" s="12" t="e">
        <f t="shared" si="6"/>
        <v>#N/A</v>
      </c>
      <c r="D85" t="s">
        <v>194</v>
      </c>
      <c r="E85" t="s">
        <v>209</v>
      </c>
      <c r="F85" t="s">
        <v>211</v>
      </c>
      <c r="G85">
        <v>70111506</v>
      </c>
      <c r="H85" t="s">
        <v>2168</v>
      </c>
      <c r="I85" t="s">
        <v>2169</v>
      </c>
      <c r="J85" t="s">
        <v>2168</v>
      </c>
      <c r="K85" s="12" t="s">
        <v>52</v>
      </c>
    </row>
    <row r="86" spans="1:11" x14ac:dyDescent="0.35">
      <c r="A86" s="12" t="str">
        <f t="shared" si="5"/>
        <v>A8B1</v>
      </c>
      <c r="B86" s="12">
        <f t="shared" si="9"/>
        <v>1</v>
      </c>
      <c r="C86" s="12">
        <f t="shared" si="6"/>
        <v>8</v>
      </c>
      <c r="D86" t="s">
        <v>194</v>
      </c>
      <c r="E86" t="s">
        <v>212</v>
      </c>
      <c r="F86" t="s">
        <v>215</v>
      </c>
      <c r="G86">
        <v>39111541</v>
      </c>
      <c r="H86" t="s">
        <v>2170</v>
      </c>
      <c r="I86" t="s">
        <v>2171</v>
      </c>
      <c r="J86" t="s">
        <v>2170</v>
      </c>
      <c r="K86" s="12" t="s">
        <v>1902</v>
      </c>
    </row>
    <row r="87" spans="1:11" x14ac:dyDescent="0.35">
      <c r="A87" s="12" t="str">
        <f t="shared" si="5"/>
        <v>A9B1</v>
      </c>
      <c r="B87" s="12">
        <f t="shared" si="9"/>
        <v>1</v>
      </c>
      <c r="C87" s="12">
        <f t="shared" si="6"/>
        <v>9</v>
      </c>
      <c r="D87" t="s">
        <v>194</v>
      </c>
      <c r="E87" t="s">
        <v>212</v>
      </c>
      <c r="F87" t="s">
        <v>214</v>
      </c>
      <c r="G87">
        <v>72153612</v>
      </c>
      <c r="H87" t="s">
        <v>2172</v>
      </c>
      <c r="I87" t="s">
        <v>2173</v>
      </c>
      <c r="J87" t="s">
        <v>2172</v>
      </c>
      <c r="K87" s="12" t="s">
        <v>1902</v>
      </c>
    </row>
    <row r="88" spans="1:11" x14ac:dyDescent="0.35">
      <c r="A88" s="12" t="str">
        <f t="shared" si="5"/>
        <v>A9B2</v>
      </c>
      <c r="B88" s="12">
        <f t="shared" si="9"/>
        <v>2</v>
      </c>
      <c r="C88" s="12">
        <f t="shared" si="6"/>
        <v>9</v>
      </c>
      <c r="D88" t="s">
        <v>194</v>
      </c>
      <c r="E88" t="s">
        <v>212</v>
      </c>
      <c r="F88" t="s">
        <v>214</v>
      </c>
      <c r="G88">
        <v>72153606</v>
      </c>
      <c r="H88" t="s">
        <v>2174</v>
      </c>
      <c r="I88" t="s">
        <v>2175</v>
      </c>
      <c r="J88" t="s">
        <v>2176</v>
      </c>
      <c r="K88" s="12" t="s">
        <v>52</v>
      </c>
    </row>
    <row r="89" spans="1:11" x14ac:dyDescent="0.35">
      <c r="A89" s="12" t="str">
        <f t="shared" si="5"/>
        <v>A9B3</v>
      </c>
      <c r="B89" s="12">
        <f t="shared" si="9"/>
        <v>3</v>
      </c>
      <c r="C89" s="12">
        <f t="shared" si="6"/>
        <v>9</v>
      </c>
      <c r="D89" t="s">
        <v>194</v>
      </c>
      <c r="E89" t="s">
        <v>212</v>
      </c>
      <c r="F89" t="s">
        <v>214</v>
      </c>
      <c r="G89">
        <v>72153615</v>
      </c>
      <c r="H89" t="s">
        <v>2177</v>
      </c>
      <c r="I89" t="s">
        <v>2178</v>
      </c>
      <c r="J89" t="s">
        <v>2177</v>
      </c>
      <c r="K89" s="12" t="s">
        <v>52</v>
      </c>
    </row>
    <row r="90" spans="1:11" x14ac:dyDescent="0.35">
      <c r="A90" s="12" t="e">
        <f t="shared" si="5"/>
        <v>#N/A</v>
      </c>
      <c r="B90" s="12">
        <f t="shared" si="9"/>
        <v>1</v>
      </c>
      <c r="C90" s="12" t="e">
        <f t="shared" si="6"/>
        <v>#N/A</v>
      </c>
      <c r="D90" t="s">
        <v>194</v>
      </c>
      <c r="E90" t="s">
        <v>212</v>
      </c>
      <c r="F90" t="s">
        <v>213</v>
      </c>
      <c r="G90">
        <v>70111502</v>
      </c>
      <c r="H90" t="s">
        <v>2179</v>
      </c>
      <c r="I90" t="s">
        <v>2180</v>
      </c>
      <c r="J90" t="s">
        <v>2179</v>
      </c>
      <c r="K90" s="12" t="s">
        <v>1902</v>
      </c>
    </row>
    <row r="91" spans="1:11" x14ac:dyDescent="0.35">
      <c r="A91" s="12" t="e">
        <f t="shared" si="5"/>
        <v>#N/A</v>
      </c>
      <c r="B91" s="12">
        <f t="shared" si="9"/>
        <v>1</v>
      </c>
      <c r="C91" s="12" t="e">
        <f t="shared" si="6"/>
        <v>#N/A</v>
      </c>
      <c r="D91" t="s">
        <v>194</v>
      </c>
      <c r="E91" t="s">
        <v>212</v>
      </c>
      <c r="F91" t="s">
        <v>213</v>
      </c>
      <c r="G91">
        <v>70111501</v>
      </c>
      <c r="H91" t="s">
        <v>2181</v>
      </c>
      <c r="I91" t="s">
        <v>2182</v>
      </c>
      <c r="J91" t="s">
        <v>2181</v>
      </c>
      <c r="K91" s="12" t="s">
        <v>52</v>
      </c>
    </row>
    <row r="92" spans="1:11" x14ac:dyDescent="0.35">
      <c r="A92" s="12" t="e">
        <f t="shared" si="5"/>
        <v>#N/A</v>
      </c>
      <c r="B92" s="12">
        <f t="shared" si="9"/>
        <v>1</v>
      </c>
      <c r="C92" s="12" t="e">
        <f t="shared" si="6"/>
        <v>#N/A</v>
      </c>
      <c r="D92" t="s">
        <v>194</v>
      </c>
      <c r="E92" t="s">
        <v>212</v>
      </c>
      <c r="F92" t="s">
        <v>213</v>
      </c>
      <c r="G92">
        <v>56101528</v>
      </c>
      <c r="H92" t="s">
        <v>2183</v>
      </c>
      <c r="I92" t="s">
        <v>2184</v>
      </c>
      <c r="J92" t="s">
        <v>2183</v>
      </c>
      <c r="K92" s="12" t="s">
        <v>52</v>
      </c>
    </row>
    <row r="93" spans="1:11" x14ac:dyDescent="0.35">
      <c r="A93" s="12" t="e">
        <f t="shared" si="5"/>
        <v>#N/A</v>
      </c>
      <c r="B93" s="12">
        <f t="shared" si="9"/>
        <v>1</v>
      </c>
      <c r="C93" s="12" t="e">
        <f t="shared" si="6"/>
        <v>#N/A</v>
      </c>
      <c r="D93" t="s">
        <v>194</v>
      </c>
      <c r="E93" t="s">
        <v>212</v>
      </c>
      <c r="F93" t="s">
        <v>213</v>
      </c>
      <c r="G93">
        <v>10342200</v>
      </c>
      <c r="H93" t="s">
        <v>2185</v>
      </c>
      <c r="I93" t="s">
        <v>2186</v>
      </c>
      <c r="J93" t="s">
        <v>2185</v>
      </c>
      <c r="K93" s="12" t="s">
        <v>52</v>
      </c>
    </row>
    <row r="94" spans="1:11" x14ac:dyDescent="0.35">
      <c r="A94" s="12" t="e">
        <f t="shared" si="5"/>
        <v>#N/A</v>
      </c>
      <c r="B94" s="12">
        <f t="shared" si="9"/>
        <v>1</v>
      </c>
      <c r="C94" s="12" t="e">
        <f t="shared" si="6"/>
        <v>#N/A</v>
      </c>
      <c r="D94" t="s">
        <v>194</v>
      </c>
      <c r="E94" t="s">
        <v>212</v>
      </c>
      <c r="F94" t="s">
        <v>213</v>
      </c>
      <c r="G94">
        <v>10161900</v>
      </c>
      <c r="H94" t="s">
        <v>2187</v>
      </c>
      <c r="I94" t="s">
        <v>2188</v>
      </c>
      <c r="J94" t="s">
        <v>2187</v>
      </c>
      <c r="K94" s="12" t="s">
        <v>52</v>
      </c>
    </row>
    <row r="95" spans="1:11" x14ac:dyDescent="0.35">
      <c r="A95" s="12" t="str">
        <f t="shared" si="5"/>
        <v>A10B1</v>
      </c>
      <c r="B95" s="12">
        <f t="shared" si="9"/>
        <v>1</v>
      </c>
      <c r="C95" s="12">
        <f t="shared" si="6"/>
        <v>10</v>
      </c>
      <c r="D95" t="s">
        <v>194</v>
      </c>
      <c r="E95" t="s">
        <v>230</v>
      </c>
      <c r="F95" t="s">
        <v>232</v>
      </c>
      <c r="G95">
        <v>92121504</v>
      </c>
      <c r="H95" t="s">
        <v>2189</v>
      </c>
      <c r="I95" t="s">
        <v>2190</v>
      </c>
      <c r="J95" t="s">
        <v>2189</v>
      </c>
      <c r="K95" s="12" t="s">
        <v>1902</v>
      </c>
    </row>
    <row r="96" spans="1:11" x14ac:dyDescent="0.35">
      <c r="A96" s="12" t="str">
        <f t="shared" si="5"/>
        <v>A10B2</v>
      </c>
      <c r="B96" s="12">
        <f t="shared" si="9"/>
        <v>2</v>
      </c>
      <c r="C96" s="12">
        <f t="shared" si="6"/>
        <v>10</v>
      </c>
      <c r="D96" t="s">
        <v>194</v>
      </c>
      <c r="E96" t="s">
        <v>230</v>
      </c>
      <c r="F96" t="s">
        <v>232</v>
      </c>
      <c r="G96">
        <v>92121502</v>
      </c>
      <c r="H96" t="s">
        <v>2191</v>
      </c>
      <c r="I96" t="s">
        <v>2192</v>
      </c>
      <c r="J96" t="s">
        <v>2191</v>
      </c>
      <c r="K96" s="12" t="s">
        <v>52</v>
      </c>
    </row>
    <row r="97" spans="1:11" x14ac:dyDescent="0.35">
      <c r="A97" s="12" t="str">
        <f t="shared" si="5"/>
        <v>A10B3</v>
      </c>
      <c r="B97" s="12">
        <f t="shared" si="9"/>
        <v>3</v>
      </c>
      <c r="C97" s="12">
        <f t="shared" si="6"/>
        <v>10</v>
      </c>
      <c r="D97" t="s">
        <v>194</v>
      </c>
      <c r="E97" t="s">
        <v>230</v>
      </c>
      <c r="F97" t="s">
        <v>232</v>
      </c>
      <c r="G97">
        <v>92121701</v>
      </c>
      <c r="H97" t="s">
        <v>2193</v>
      </c>
      <c r="I97" t="s">
        <v>2194</v>
      </c>
      <c r="J97" t="s">
        <v>2193</v>
      </c>
      <c r="K97" s="12" t="s">
        <v>52</v>
      </c>
    </row>
    <row r="98" spans="1:11" x14ac:dyDescent="0.35">
      <c r="A98" s="12" t="e">
        <f t="shared" si="5"/>
        <v>#N/A</v>
      </c>
      <c r="B98" s="12">
        <f t="shared" si="9"/>
        <v>1</v>
      </c>
      <c r="C98" s="12" t="e">
        <f t="shared" si="6"/>
        <v>#N/A</v>
      </c>
      <c r="D98" t="s">
        <v>194</v>
      </c>
      <c r="E98" t="s">
        <v>230</v>
      </c>
      <c r="F98" t="s">
        <v>231</v>
      </c>
      <c r="G98">
        <v>72151705</v>
      </c>
      <c r="H98" t="s">
        <v>2195</v>
      </c>
      <c r="I98" t="s">
        <v>2196</v>
      </c>
      <c r="J98" t="s">
        <v>2195</v>
      </c>
      <c r="K98" s="12" t="s">
        <v>1902</v>
      </c>
    </row>
    <row r="99" spans="1:11" x14ac:dyDescent="0.35">
      <c r="A99" s="12" t="e">
        <f t="shared" si="5"/>
        <v>#N/A</v>
      </c>
      <c r="B99" s="12">
        <f t="shared" si="9"/>
        <v>1</v>
      </c>
      <c r="C99" s="12" t="e">
        <f t="shared" si="6"/>
        <v>#N/A</v>
      </c>
      <c r="D99" t="s">
        <v>194</v>
      </c>
      <c r="E99" t="s">
        <v>230</v>
      </c>
      <c r="F99" t="s">
        <v>231</v>
      </c>
      <c r="G99">
        <v>46171524</v>
      </c>
      <c r="H99" t="s">
        <v>2197</v>
      </c>
      <c r="I99" t="s">
        <v>2198</v>
      </c>
      <c r="J99" t="s">
        <v>2197</v>
      </c>
      <c r="K99" s="12" t="s">
        <v>52</v>
      </c>
    </row>
    <row r="100" spans="1:11" x14ac:dyDescent="0.35">
      <c r="A100" s="12" t="e">
        <f t="shared" si="5"/>
        <v>#N/A</v>
      </c>
      <c r="B100" s="12">
        <f t="shared" si="9"/>
        <v>1</v>
      </c>
      <c r="C100" s="12" t="e">
        <f t="shared" si="6"/>
        <v>#N/A</v>
      </c>
      <c r="D100" t="s">
        <v>194</v>
      </c>
      <c r="E100" t="s">
        <v>230</v>
      </c>
      <c r="F100" t="s">
        <v>231</v>
      </c>
      <c r="G100">
        <v>46171525</v>
      </c>
      <c r="H100" t="s">
        <v>2199</v>
      </c>
      <c r="I100" t="s">
        <v>2200</v>
      </c>
      <c r="J100" t="s">
        <v>2199</v>
      </c>
      <c r="K100" s="12" t="s">
        <v>52</v>
      </c>
    </row>
    <row r="101" spans="1:11" x14ac:dyDescent="0.35">
      <c r="A101" s="12" t="e">
        <f t="shared" si="5"/>
        <v>#N/A</v>
      </c>
      <c r="B101" s="12">
        <f t="shared" si="9"/>
        <v>1</v>
      </c>
      <c r="C101" s="12" t="e">
        <f t="shared" si="6"/>
        <v>#N/A</v>
      </c>
      <c r="D101" t="s">
        <v>194</v>
      </c>
      <c r="E101" t="s">
        <v>230</v>
      </c>
      <c r="F101" t="s">
        <v>231</v>
      </c>
      <c r="G101">
        <v>46171526</v>
      </c>
      <c r="H101" t="s">
        <v>2201</v>
      </c>
      <c r="I101" t="s">
        <v>2202</v>
      </c>
      <c r="J101" t="s">
        <v>2203</v>
      </c>
      <c r="K101" s="12" t="s">
        <v>52</v>
      </c>
    </row>
    <row r="102" spans="1:11" x14ac:dyDescent="0.35">
      <c r="A102" s="12" t="e">
        <f t="shared" si="5"/>
        <v>#N/A</v>
      </c>
      <c r="B102" s="12">
        <f t="shared" si="9"/>
        <v>1</v>
      </c>
      <c r="C102" s="12" t="e">
        <f t="shared" si="6"/>
        <v>#N/A</v>
      </c>
      <c r="D102" t="s">
        <v>194</v>
      </c>
      <c r="E102" t="s">
        <v>230</v>
      </c>
      <c r="F102" t="s">
        <v>231</v>
      </c>
      <c r="G102">
        <v>46171604</v>
      </c>
      <c r="H102" t="s">
        <v>2204</v>
      </c>
      <c r="I102" t="s">
        <v>2205</v>
      </c>
      <c r="J102" t="s">
        <v>2206</v>
      </c>
      <c r="K102" s="12" t="s">
        <v>52</v>
      </c>
    </row>
    <row r="103" spans="1:11" x14ac:dyDescent="0.35">
      <c r="A103" s="12" t="e">
        <f t="shared" si="5"/>
        <v>#N/A</v>
      </c>
      <c r="B103" s="12">
        <f t="shared" si="9"/>
        <v>1</v>
      </c>
      <c r="C103" s="12" t="e">
        <f t="shared" si="6"/>
        <v>#N/A</v>
      </c>
      <c r="D103" t="s">
        <v>194</v>
      </c>
      <c r="E103" t="s">
        <v>230</v>
      </c>
      <c r="F103" t="s">
        <v>231</v>
      </c>
      <c r="G103">
        <v>46171610</v>
      </c>
      <c r="H103" t="s">
        <v>2207</v>
      </c>
      <c r="I103" t="s">
        <v>2208</v>
      </c>
      <c r="J103" t="s">
        <v>2209</v>
      </c>
      <c r="K103" s="12" t="s">
        <v>52</v>
      </c>
    </row>
    <row r="104" spans="1:11" x14ac:dyDescent="0.35">
      <c r="A104" s="12" t="e">
        <f t="shared" si="5"/>
        <v>#N/A</v>
      </c>
      <c r="B104" s="12">
        <f t="shared" si="9"/>
        <v>1</v>
      </c>
      <c r="C104" s="12" t="e">
        <f t="shared" si="6"/>
        <v>#N/A</v>
      </c>
      <c r="D104" t="s">
        <v>194</v>
      </c>
      <c r="E104" t="s">
        <v>230</v>
      </c>
      <c r="F104" t="s">
        <v>231</v>
      </c>
      <c r="G104">
        <v>46171621</v>
      </c>
      <c r="H104" t="s">
        <v>2210</v>
      </c>
      <c r="I104" t="s">
        <v>2211</v>
      </c>
      <c r="J104" t="s">
        <v>2212</v>
      </c>
      <c r="K104" s="12" t="s">
        <v>52</v>
      </c>
    </row>
    <row r="105" spans="1:11" x14ac:dyDescent="0.35">
      <c r="A105" s="12" t="e">
        <f t="shared" si="5"/>
        <v>#N/A</v>
      </c>
      <c r="B105" s="12">
        <f t="shared" si="9"/>
        <v>1</v>
      </c>
      <c r="C105" s="12" t="e">
        <f t="shared" si="6"/>
        <v>#N/A</v>
      </c>
      <c r="D105" t="s">
        <v>194</v>
      </c>
      <c r="E105" t="s">
        <v>230</v>
      </c>
      <c r="F105" t="s">
        <v>231</v>
      </c>
      <c r="G105">
        <v>46171622</v>
      </c>
      <c r="H105" t="s">
        <v>2213</v>
      </c>
      <c r="I105" t="s">
        <v>2214</v>
      </c>
      <c r="J105" t="s">
        <v>2215</v>
      </c>
      <c r="K105" s="12" t="s">
        <v>52</v>
      </c>
    </row>
    <row r="106" spans="1:11" x14ac:dyDescent="0.35">
      <c r="A106" s="12" t="e">
        <f t="shared" si="5"/>
        <v>#N/A</v>
      </c>
      <c r="B106" s="12">
        <f t="shared" si="9"/>
        <v>1</v>
      </c>
      <c r="C106" s="12" t="e">
        <f t="shared" si="6"/>
        <v>#N/A</v>
      </c>
      <c r="D106" t="s">
        <v>194</v>
      </c>
      <c r="E106" t="s">
        <v>220</v>
      </c>
      <c r="F106" t="s">
        <v>221</v>
      </c>
      <c r="G106">
        <v>72103301</v>
      </c>
      <c r="H106" t="s">
        <v>2216</v>
      </c>
      <c r="I106" t="s">
        <v>2217</v>
      </c>
      <c r="J106" t="s">
        <v>2216</v>
      </c>
      <c r="K106" s="12" t="s">
        <v>1902</v>
      </c>
    </row>
    <row r="107" spans="1:11" x14ac:dyDescent="0.35">
      <c r="A107" s="12" t="e">
        <f t="shared" si="5"/>
        <v>#N/A</v>
      </c>
      <c r="B107" s="12">
        <f t="shared" si="9"/>
        <v>1</v>
      </c>
      <c r="C107" s="12" t="e">
        <f t="shared" si="6"/>
        <v>#N/A</v>
      </c>
      <c r="D107" t="s">
        <v>194</v>
      </c>
      <c r="E107" t="s">
        <v>220</v>
      </c>
      <c r="F107" t="s">
        <v>221</v>
      </c>
      <c r="G107">
        <v>72153702</v>
      </c>
      <c r="H107" t="s">
        <v>2218</v>
      </c>
      <c r="I107" t="s">
        <v>2219</v>
      </c>
      <c r="J107" t="s">
        <v>2218</v>
      </c>
      <c r="K107" s="12" t="s">
        <v>52</v>
      </c>
    </row>
    <row r="108" spans="1:11" x14ac:dyDescent="0.35">
      <c r="A108" s="12" t="e">
        <f t="shared" si="5"/>
        <v>#N/A</v>
      </c>
      <c r="B108" s="12">
        <f t="shared" si="9"/>
        <v>1</v>
      </c>
      <c r="C108" s="12" t="e">
        <f t="shared" si="6"/>
        <v>#N/A</v>
      </c>
      <c r="D108" t="s">
        <v>194</v>
      </c>
      <c r="E108" t="s">
        <v>220</v>
      </c>
      <c r="F108" t="s">
        <v>221</v>
      </c>
      <c r="G108">
        <v>72103304</v>
      </c>
      <c r="H108" t="s">
        <v>2220</v>
      </c>
      <c r="I108" t="s">
        <v>2221</v>
      </c>
      <c r="J108" t="s">
        <v>2220</v>
      </c>
      <c r="K108" s="12" t="s">
        <v>52</v>
      </c>
    </row>
    <row r="109" spans="1:11" x14ac:dyDescent="0.35">
      <c r="A109" s="12" t="str">
        <f t="shared" si="5"/>
        <v>A11B1</v>
      </c>
      <c r="B109" s="12">
        <f t="shared" si="9"/>
        <v>1</v>
      </c>
      <c r="C109" s="12">
        <f t="shared" si="6"/>
        <v>11</v>
      </c>
      <c r="D109" t="s">
        <v>194</v>
      </c>
      <c r="E109" t="s">
        <v>220</v>
      </c>
      <c r="F109" t="s">
        <v>222</v>
      </c>
      <c r="G109">
        <v>78181703</v>
      </c>
      <c r="H109" t="s">
        <v>2222</v>
      </c>
      <c r="I109" t="s">
        <v>2223</v>
      </c>
      <c r="J109" t="s">
        <v>2222</v>
      </c>
      <c r="K109" s="12" t="s">
        <v>1902</v>
      </c>
    </row>
    <row r="110" spans="1:11" x14ac:dyDescent="0.35">
      <c r="A110" s="12" t="e">
        <f t="shared" si="5"/>
        <v>#N/A</v>
      </c>
      <c r="B110" s="12">
        <f t="shared" si="9"/>
        <v>1</v>
      </c>
      <c r="C110" s="12" t="e">
        <f t="shared" si="6"/>
        <v>#N/A</v>
      </c>
      <c r="D110" t="s">
        <v>194</v>
      </c>
      <c r="E110" t="s">
        <v>226</v>
      </c>
      <c r="F110" t="s">
        <v>228</v>
      </c>
      <c r="G110">
        <v>80131502</v>
      </c>
      <c r="H110" t="s">
        <v>2224</v>
      </c>
      <c r="I110" t="s">
        <v>2225</v>
      </c>
      <c r="J110" t="s">
        <v>2224</v>
      </c>
      <c r="K110" s="12" t="s">
        <v>1902</v>
      </c>
    </row>
    <row r="111" spans="1:11" x14ac:dyDescent="0.35">
      <c r="A111" s="12" t="e">
        <f t="shared" si="5"/>
        <v>#N/A</v>
      </c>
      <c r="B111" s="12">
        <f t="shared" si="9"/>
        <v>1</v>
      </c>
      <c r="C111" s="12" t="e">
        <f t="shared" si="6"/>
        <v>#N/A</v>
      </c>
      <c r="D111" t="s">
        <v>194</v>
      </c>
      <c r="E111" t="s">
        <v>226</v>
      </c>
      <c r="F111" t="s">
        <v>228</v>
      </c>
      <c r="G111">
        <v>80131501</v>
      </c>
      <c r="H111" t="s">
        <v>2226</v>
      </c>
      <c r="I111" t="s">
        <v>2227</v>
      </c>
      <c r="J111" t="s">
        <v>2226</v>
      </c>
      <c r="K111" s="12" t="s">
        <v>52</v>
      </c>
    </row>
    <row r="112" spans="1:11" x14ac:dyDescent="0.35">
      <c r="A112" s="12" t="e">
        <f t="shared" si="5"/>
        <v>#N/A</v>
      </c>
      <c r="B112" s="12">
        <f t="shared" si="9"/>
        <v>1</v>
      </c>
      <c r="C112" s="12" t="e">
        <f t="shared" si="6"/>
        <v>#N/A</v>
      </c>
      <c r="D112" t="s">
        <v>194</v>
      </c>
      <c r="E112" t="s">
        <v>226</v>
      </c>
      <c r="F112" t="s">
        <v>228</v>
      </c>
      <c r="G112">
        <v>80131505</v>
      </c>
      <c r="H112" t="s">
        <v>2228</v>
      </c>
      <c r="I112" t="s">
        <v>2229</v>
      </c>
      <c r="J112" t="s">
        <v>2228</v>
      </c>
      <c r="K112" s="12" t="s">
        <v>52</v>
      </c>
    </row>
    <row r="113" spans="1:11" x14ac:dyDescent="0.35">
      <c r="A113" s="12" t="e">
        <f t="shared" si="5"/>
        <v>#N/A</v>
      </c>
      <c r="B113" s="12">
        <f t="shared" si="9"/>
        <v>1</v>
      </c>
      <c r="C113" s="12" t="e">
        <f t="shared" si="6"/>
        <v>#N/A</v>
      </c>
      <c r="D113" t="s">
        <v>194</v>
      </c>
      <c r="E113" t="s">
        <v>226</v>
      </c>
      <c r="F113" t="s">
        <v>228</v>
      </c>
      <c r="G113">
        <v>80131507</v>
      </c>
      <c r="H113" t="s">
        <v>2230</v>
      </c>
      <c r="I113" t="s">
        <v>2231</v>
      </c>
      <c r="J113" t="s">
        <v>2230</v>
      </c>
      <c r="K113" s="12" t="s">
        <v>52</v>
      </c>
    </row>
    <row r="114" spans="1:11" x14ac:dyDescent="0.35">
      <c r="A114" s="12" t="e">
        <f t="shared" si="5"/>
        <v>#N/A</v>
      </c>
      <c r="B114" s="12">
        <f t="shared" si="9"/>
        <v>1</v>
      </c>
      <c r="C114" s="12" t="e">
        <f t="shared" si="6"/>
        <v>#N/A</v>
      </c>
      <c r="D114" t="s">
        <v>194</v>
      </c>
      <c r="E114" t="s">
        <v>226</v>
      </c>
      <c r="F114" t="s">
        <v>227</v>
      </c>
      <c r="G114">
        <v>80131503</v>
      </c>
      <c r="H114" t="s">
        <v>2232</v>
      </c>
      <c r="I114" t="s">
        <v>2233</v>
      </c>
      <c r="J114" t="s">
        <v>2232</v>
      </c>
      <c r="K114" s="12" t="s">
        <v>1902</v>
      </c>
    </row>
    <row r="115" spans="1:11" x14ac:dyDescent="0.35">
      <c r="A115" s="12" t="e">
        <f t="shared" si="5"/>
        <v>#N/A</v>
      </c>
      <c r="B115" s="12">
        <f t="shared" si="9"/>
        <v>1</v>
      </c>
      <c r="C115" s="12" t="e">
        <f t="shared" si="6"/>
        <v>#N/A</v>
      </c>
      <c r="D115" t="s">
        <v>194</v>
      </c>
      <c r="E115" t="s">
        <v>226</v>
      </c>
      <c r="F115" t="s">
        <v>229</v>
      </c>
      <c r="G115">
        <v>80131801</v>
      </c>
      <c r="H115" t="s">
        <v>2234</v>
      </c>
      <c r="I115" t="s">
        <v>2235</v>
      </c>
      <c r="J115" t="s">
        <v>2234</v>
      </c>
      <c r="K115" s="12" t="s">
        <v>1902</v>
      </c>
    </row>
    <row r="116" spans="1:11" x14ac:dyDescent="0.35">
      <c r="A116" s="12" t="e">
        <f t="shared" si="5"/>
        <v>#N/A</v>
      </c>
      <c r="B116" s="12">
        <f t="shared" si="9"/>
        <v>1</v>
      </c>
      <c r="C116" s="12" t="e">
        <f t="shared" si="6"/>
        <v>#N/A</v>
      </c>
      <c r="D116" t="s">
        <v>194</v>
      </c>
      <c r="E116" t="s">
        <v>226</v>
      </c>
      <c r="F116" t="s">
        <v>229</v>
      </c>
      <c r="G116">
        <v>80131803</v>
      </c>
      <c r="H116" t="s">
        <v>2236</v>
      </c>
      <c r="I116" t="s">
        <v>2237</v>
      </c>
      <c r="J116" t="s">
        <v>2236</v>
      </c>
      <c r="K116" s="12" t="s">
        <v>52</v>
      </c>
    </row>
    <row r="117" spans="1:11" x14ac:dyDescent="0.35">
      <c r="A117" s="12" t="str">
        <f t="shared" si="5"/>
        <v>A12B1</v>
      </c>
      <c r="B117" s="12">
        <f t="shared" si="9"/>
        <v>1</v>
      </c>
      <c r="C117" s="12">
        <f t="shared" si="6"/>
        <v>12</v>
      </c>
      <c r="D117" t="s">
        <v>194</v>
      </c>
      <c r="E117" t="s">
        <v>195</v>
      </c>
      <c r="F117" t="s">
        <v>195</v>
      </c>
      <c r="G117">
        <v>76111501</v>
      </c>
      <c r="H117" t="s">
        <v>2238</v>
      </c>
      <c r="I117" t="s">
        <v>2239</v>
      </c>
      <c r="J117" t="s">
        <v>2238</v>
      </c>
      <c r="K117" s="12" t="s">
        <v>1902</v>
      </c>
    </row>
    <row r="118" spans="1:11" x14ac:dyDescent="0.35">
      <c r="A118" s="12" t="str">
        <f t="shared" si="5"/>
        <v>A12B2</v>
      </c>
      <c r="B118" s="12">
        <f t="shared" si="9"/>
        <v>2</v>
      </c>
      <c r="C118" s="12">
        <f t="shared" si="6"/>
        <v>12</v>
      </c>
      <c r="D118" t="s">
        <v>194</v>
      </c>
      <c r="E118" t="s">
        <v>195</v>
      </c>
      <c r="F118" t="s">
        <v>195</v>
      </c>
      <c r="G118">
        <v>76111507</v>
      </c>
      <c r="H118" t="s">
        <v>2240</v>
      </c>
      <c r="I118" t="s">
        <v>2241</v>
      </c>
      <c r="J118" t="s">
        <v>2240</v>
      </c>
      <c r="K118" s="12" t="s">
        <v>52</v>
      </c>
    </row>
    <row r="119" spans="1:11" x14ac:dyDescent="0.35">
      <c r="A119" s="12" t="str">
        <f t="shared" si="5"/>
        <v>A12B3</v>
      </c>
      <c r="B119" s="12">
        <f t="shared" si="9"/>
        <v>3</v>
      </c>
      <c r="C119" s="12">
        <f t="shared" si="6"/>
        <v>12</v>
      </c>
      <c r="D119" t="s">
        <v>194</v>
      </c>
      <c r="E119" t="s">
        <v>195</v>
      </c>
      <c r="F119" t="s">
        <v>195</v>
      </c>
      <c r="G119">
        <v>72101508</v>
      </c>
      <c r="H119" t="s">
        <v>2242</v>
      </c>
      <c r="I119" t="s">
        <v>2243</v>
      </c>
      <c r="J119" t="s">
        <v>2242</v>
      </c>
      <c r="K119" s="12" t="s">
        <v>52</v>
      </c>
    </row>
    <row r="120" spans="1:11" x14ac:dyDescent="0.35">
      <c r="A120" s="12" t="str">
        <f t="shared" si="5"/>
        <v>A12B4</v>
      </c>
      <c r="B120" s="12">
        <f t="shared" si="9"/>
        <v>4</v>
      </c>
      <c r="C120" s="12">
        <f t="shared" si="6"/>
        <v>12</v>
      </c>
      <c r="D120" t="s">
        <v>194</v>
      </c>
      <c r="E120" t="s">
        <v>195</v>
      </c>
      <c r="F120" t="s">
        <v>195</v>
      </c>
      <c r="G120">
        <v>72153501</v>
      </c>
      <c r="H120" t="s">
        <v>2244</v>
      </c>
      <c r="I120" t="s">
        <v>2245</v>
      </c>
      <c r="J120" t="s">
        <v>2244</v>
      </c>
      <c r="K120" s="12" t="s">
        <v>52</v>
      </c>
    </row>
    <row r="121" spans="1:11" x14ac:dyDescent="0.35">
      <c r="A121" s="12" t="str">
        <f t="shared" si="5"/>
        <v>A12B5</v>
      </c>
      <c r="B121" s="12">
        <f t="shared" si="9"/>
        <v>5</v>
      </c>
      <c r="C121" s="12">
        <f t="shared" si="6"/>
        <v>12</v>
      </c>
      <c r="D121" t="s">
        <v>194</v>
      </c>
      <c r="E121" t="s">
        <v>195</v>
      </c>
      <c r="F121" t="s">
        <v>195</v>
      </c>
      <c r="G121">
        <v>76101501</v>
      </c>
      <c r="H121" t="s">
        <v>2246</v>
      </c>
      <c r="I121" t="s">
        <v>2247</v>
      </c>
      <c r="J121" t="s">
        <v>2246</v>
      </c>
      <c r="K121" s="12" t="s">
        <v>52</v>
      </c>
    </row>
    <row r="122" spans="1:11" x14ac:dyDescent="0.35">
      <c r="A122" s="12" t="str">
        <f t="shared" si="5"/>
        <v>A12B6</v>
      </c>
      <c r="B122" s="12">
        <f t="shared" si="9"/>
        <v>6</v>
      </c>
      <c r="C122" s="12">
        <f t="shared" si="6"/>
        <v>12</v>
      </c>
      <c r="D122" t="s">
        <v>194</v>
      </c>
      <c r="E122" t="s">
        <v>195</v>
      </c>
      <c r="F122" t="s">
        <v>195</v>
      </c>
      <c r="G122">
        <v>76101502</v>
      </c>
      <c r="H122" t="s">
        <v>2248</v>
      </c>
      <c r="I122" t="s">
        <v>2249</v>
      </c>
      <c r="J122" t="s">
        <v>2248</v>
      </c>
      <c r="K122" s="12" t="s">
        <v>52</v>
      </c>
    </row>
    <row r="123" spans="1:11" x14ac:dyDescent="0.35">
      <c r="A123" s="12" t="str">
        <f t="shared" si="5"/>
        <v>A12B7</v>
      </c>
      <c r="B123" s="12">
        <f t="shared" si="9"/>
        <v>7</v>
      </c>
      <c r="C123" s="12">
        <f t="shared" si="6"/>
        <v>12</v>
      </c>
      <c r="D123" t="s">
        <v>194</v>
      </c>
      <c r="E123" t="s">
        <v>195</v>
      </c>
      <c r="F123" t="s">
        <v>195</v>
      </c>
      <c r="G123">
        <v>76101503</v>
      </c>
      <c r="H123" t="s">
        <v>2250</v>
      </c>
      <c r="I123" t="s">
        <v>2251</v>
      </c>
      <c r="J123" t="s">
        <v>2250</v>
      </c>
      <c r="K123" s="12" t="s">
        <v>52</v>
      </c>
    </row>
    <row r="124" spans="1:11" x14ac:dyDescent="0.35">
      <c r="A124" s="12" t="str">
        <f t="shared" si="5"/>
        <v>A13B1</v>
      </c>
      <c r="B124" s="12">
        <f t="shared" si="9"/>
        <v>1</v>
      </c>
      <c r="C124" s="12">
        <f t="shared" si="6"/>
        <v>13</v>
      </c>
      <c r="D124" t="s">
        <v>194</v>
      </c>
      <c r="E124" t="s">
        <v>195</v>
      </c>
      <c r="F124" t="s">
        <v>196</v>
      </c>
      <c r="G124">
        <v>47131805</v>
      </c>
      <c r="H124" t="s">
        <v>2252</v>
      </c>
      <c r="I124" t="s">
        <v>2253</v>
      </c>
      <c r="J124" t="s">
        <v>2252</v>
      </c>
      <c r="K124" s="12" t="s">
        <v>1902</v>
      </c>
    </row>
    <row r="125" spans="1:11" x14ac:dyDescent="0.35">
      <c r="A125" s="12" t="str">
        <f t="shared" si="5"/>
        <v>A13B2</v>
      </c>
      <c r="B125" s="12">
        <f t="shared" si="9"/>
        <v>2</v>
      </c>
      <c r="C125" s="12">
        <f t="shared" si="6"/>
        <v>13</v>
      </c>
      <c r="D125" t="s">
        <v>194</v>
      </c>
      <c r="E125" t="s">
        <v>195</v>
      </c>
      <c r="F125" t="s">
        <v>196</v>
      </c>
      <c r="G125">
        <v>47121800</v>
      </c>
      <c r="H125" t="s">
        <v>2254</v>
      </c>
      <c r="I125" t="s">
        <v>2255</v>
      </c>
      <c r="J125" t="s">
        <v>2254</v>
      </c>
      <c r="K125" s="12" t="s">
        <v>52</v>
      </c>
    </row>
    <row r="126" spans="1:11" x14ac:dyDescent="0.35">
      <c r="A126" s="12" t="str">
        <f t="shared" si="5"/>
        <v>A13B3</v>
      </c>
      <c r="B126" s="12">
        <f t="shared" si="9"/>
        <v>3</v>
      </c>
      <c r="C126" s="12">
        <f t="shared" si="6"/>
        <v>13</v>
      </c>
      <c r="D126" t="s">
        <v>194</v>
      </c>
      <c r="E126" t="s">
        <v>195</v>
      </c>
      <c r="F126" t="s">
        <v>196</v>
      </c>
      <c r="G126">
        <v>47132101</v>
      </c>
      <c r="H126" t="s">
        <v>2256</v>
      </c>
      <c r="I126" t="s">
        <v>2257</v>
      </c>
      <c r="J126" t="s">
        <v>2256</v>
      </c>
      <c r="K126" s="12" t="s">
        <v>52</v>
      </c>
    </row>
    <row r="127" spans="1:11" x14ac:dyDescent="0.35">
      <c r="A127" s="12" t="str">
        <f t="shared" si="5"/>
        <v>A13B4</v>
      </c>
      <c r="B127" s="12">
        <f t="shared" si="9"/>
        <v>4</v>
      </c>
      <c r="C127" s="12">
        <f t="shared" si="6"/>
        <v>13</v>
      </c>
      <c r="D127" t="s">
        <v>194</v>
      </c>
      <c r="E127" t="s">
        <v>195</v>
      </c>
      <c r="F127" t="s">
        <v>196</v>
      </c>
      <c r="G127">
        <v>47132102</v>
      </c>
      <c r="H127" t="s">
        <v>2258</v>
      </c>
      <c r="I127" t="s">
        <v>2259</v>
      </c>
      <c r="J127" t="s">
        <v>2258</v>
      </c>
      <c r="K127" s="12" t="s">
        <v>52</v>
      </c>
    </row>
    <row r="128" spans="1:11" x14ac:dyDescent="0.35">
      <c r="A128" s="12" t="str">
        <f t="shared" si="5"/>
        <v>A13B5</v>
      </c>
      <c r="B128" s="12">
        <f t="shared" si="9"/>
        <v>5</v>
      </c>
      <c r="C128" s="12">
        <f t="shared" si="6"/>
        <v>13</v>
      </c>
      <c r="D128" t="s">
        <v>194</v>
      </c>
      <c r="E128" t="s">
        <v>195</v>
      </c>
      <c r="F128" t="s">
        <v>196</v>
      </c>
      <c r="G128">
        <v>47121701</v>
      </c>
      <c r="H128" t="s">
        <v>2260</v>
      </c>
      <c r="I128" t="s">
        <v>2261</v>
      </c>
      <c r="J128" t="s">
        <v>2260</v>
      </c>
      <c r="K128" s="12" t="s">
        <v>52</v>
      </c>
    </row>
    <row r="129" spans="1:11" x14ac:dyDescent="0.35">
      <c r="A129" s="12" t="str">
        <f t="shared" si="5"/>
        <v>A13B6</v>
      </c>
      <c r="B129" s="12">
        <f t="shared" si="9"/>
        <v>6</v>
      </c>
      <c r="C129" s="12">
        <f t="shared" si="6"/>
        <v>13</v>
      </c>
      <c r="D129" t="s">
        <v>194</v>
      </c>
      <c r="E129" t="s">
        <v>195</v>
      </c>
      <c r="F129" t="s">
        <v>196</v>
      </c>
      <c r="G129">
        <v>47121702</v>
      </c>
      <c r="H129" t="s">
        <v>2262</v>
      </c>
      <c r="I129" t="s">
        <v>2263</v>
      </c>
      <c r="J129" t="s">
        <v>2262</v>
      </c>
      <c r="K129" s="12" t="s">
        <v>52</v>
      </c>
    </row>
    <row r="130" spans="1:11" x14ac:dyDescent="0.35">
      <c r="A130" s="12" t="str">
        <f t="shared" si="5"/>
        <v>A13B7</v>
      </c>
      <c r="B130" s="12">
        <f t="shared" si="9"/>
        <v>7</v>
      </c>
      <c r="C130" s="12">
        <f t="shared" si="6"/>
        <v>13</v>
      </c>
      <c r="D130" t="s">
        <v>194</v>
      </c>
      <c r="E130" t="s">
        <v>195</v>
      </c>
      <c r="F130" t="s">
        <v>196</v>
      </c>
      <c r="G130">
        <v>47121703</v>
      </c>
      <c r="H130" t="s">
        <v>2264</v>
      </c>
      <c r="I130" t="s">
        <v>2265</v>
      </c>
      <c r="J130" t="s">
        <v>2264</v>
      </c>
      <c r="K130" s="12" t="s">
        <v>52</v>
      </c>
    </row>
    <row r="131" spans="1:11" x14ac:dyDescent="0.35">
      <c r="A131" s="12" t="e">
        <f t="shared" ref="A131:A194" si="10">"A"&amp;C131&amp;"B"&amp;B131</f>
        <v>#N/A</v>
      </c>
      <c r="B131" s="12">
        <f t="shared" si="9"/>
        <v>1</v>
      </c>
      <c r="C131" s="12" t="e">
        <f t="shared" ref="C131:C194" si="11">VLOOKUP(D131&amp;E131&amp;F131,T:U,2,FALSE)</f>
        <v>#N/A</v>
      </c>
      <c r="D131" t="s">
        <v>194</v>
      </c>
      <c r="E131" t="s">
        <v>223</v>
      </c>
      <c r="F131" t="s">
        <v>223</v>
      </c>
      <c r="G131">
        <v>72102104</v>
      </c>
      <c r="H131" t="s">
        <v>2266</v>
      </c>
      <c r="I131" t="s">
        <v>2267</v>
      </c>
      <c r="J131" t="s">
        <v>2266</v>
      </c>
      <c r="K131" s="12" t="s">
        <v>1902</v>
      </c>
    </row>
    <row r="132" spans="1:11" x14ac:dyDescent="0.35">
      <c r="A132" s="12" t="e">
        <f t="shared" si="10"/>
        <v>#N/A</v>
      </c>
      <c r="B132" s="12">
        <f t="shared" ref="B132:B195" si="12">IFERROR(IF(C132=C131,B131+1,1),1)</f>
        <v>1</v>
      </c>
      <c r="C132" s="12" t="e">
        <f t="shared" si="11"/>
        <v>#N/A</v>
      </c>
      <c r="D132" t="s">
        <v>194</v>
      </c>
      <c r="E132" t="s">
        <v>223</v>
      </c>
      <c r="F132" t="s">
        <v>223</v>
      </c>
      <c r="G132">
        <v>72102101</v>
      </c>
      <c r="H132" t="s">
        <v>2268</v>
      </c>
      <c r="I132" t="s">
        <v>2269</v>
      </c>
      <c r="J132" t="s">
        <v>2268</v>
      </c>
      <c r="K132" s="12" t="s">
        <v>52</v>
      </c>
    </row>
    <row r="133" spans="1:11" x14ac:dyDescent="0.35">
      <c r="A133" s="12" t="e">
        <f t="shared" si="10"/>
        <v>#N/A</v>
      </c>
      <c r="B133" s="12">
        <f t="shared" si="12"/>
        <v>1</v>
      </c>
      <c r="C133" s="12" t="e">
        <f t="shared" si="11"/>
        <v>#N/A</v>
      </c>
      <c r="D133" t="s">
        <v>194</v>
      </c>
      <c r="E133" t="s">
        <v>223</v>
      </c>
      <c r="F133" t="s">
        <v>223</v>
      </c>
      <c r="G133">
        <v>72102102</v>
      </c>
      <c r="H133" t="s">
        <v>2270</v>
      </c>
      <c r="I133" t="s">
        <v>2271</v>
      </c>
      <c r="J133" t="s">
        <v>2270</v>
      </c>
      <c r="K133" s="12" t="s">
        <v>52</v>
      </c>
    </row>
    <row r="134" spans="1:11" x14ac:dyDescent="0.35">
      <c r="A134" s="12" t="e">
        <f t="shared" si="10"/>
        <v>#N/A</v>
      </c>
      <c r="B134" s="12">
        <f t="shared" si="12"/>
        <v>1</v>
      </c>
      <c r="C134" s="12" t="e">
        <f t="shared" si="11"/>
        <v>#N/A</v>
      </c>
      <c r="D134" t="s">
        <v>194</v>
      </c>
      <c r="E134" t="s">
        <v>223</v>
      </c>
      <c r="F134" t="s">
        <v>223</v>
      </c>
      <c r="G134">
        <v>72102103</v>
      </c>
      <c r="H134" t="s">
        <v>2272</v>
      </c>
      <c r="I134" t="s">
        <v>2273</v>
      </c>
      <c r="J134" t="s">
        <v>2272</v>
      </c>
      <c r="K134" s="12" t="s">
        <v>52</v>
      </c>
    </row>
    <row r="135" spans="1:11" x14ac:dyDescent="0.35">
      <c r="A135" s="12" t="e">
        <f t="shared" si="10"/>
        <v>#N/A</v>
      </c>
      <c r="B135" s="12">
        <f t="shared" si="12"/>
        <v>1</v>
      </c>
      <c r="C135" s="12" t="e">
        <f t="shared" si="11"/>
        <v>#N/A</v>
      </c>
      <c r="D135" t="s">
        <v>194</v>
      </c>
      <c r="E135" t="s">
        <v>223</v>
      </c>
      <c r="F135" t="s">
        <v>223</v>
      </c>
      <c r="G135">
        <v>72102106</v>
      </c>
      <c r="H135" t="s">
        <v>2274</v>
      </c>
      <c r="I135" t="s">
        <v>2275</v>
      </c>
      <c r="J135" t="s">
        <v>2274</v>
      </c>
      <c r="K135" s="12" t="s">
        <v>52</v>
      </c>
    </row>
    <row r="136" spans="1:11" x14ac:dyDescent="0.35">
      <c r="A136" s="12" t="str">
        <f t="shared" si="10"/>
        <v>A14B1</v>
      </c>
      <c r="B136" s="12">
        <f t="shared" si="12"/>
        <v>1</v>
      </c>
      <c r="C136" s="12">
        <f t="shared" si="11"/>
        <v>14</v>
      </c>
      <c r="D136" t="s">
        <v>194</v>
      </c>
      <c r="E136" t="s">
        <v>206</v>
      </c>
      <c r="F136" t="s">
        <v>208</v>
      </c>
      <c r="G136">
        <v>90101603</v>
      </c>
      <c r="H136" t="s">
        <v>2276</v>
      </c>
      <c r="I136" t="s">
        <v>2277</v>
      </c>
      <c r="J136" t="s">
        <v>2276</v>
      </c>
      <c r="K136" s="12" t="s">
        <v>1902</v>
      </c>
    </row>
    <row r="137" spans="1:11" x14ac:dyDescent="0.35">
      <c r="A137" s="12" t="str">
        <f t="shared" si="10"/>
        <v>A14B2</v>
      </c>
      <c r="B137" s="12">
        <f t="shared" si="12"/>
        <v>2</v>
      </c>
      <c r="C137" s="12">
        <f t="shared" si="11"/>
        <v>14</v>
      </c>
      <c r="D137" t="s">
        <v>194</v>
      </c>
      <c r="E137" t="s">
        <v>206</v>
      </c>
      <c r="F137" t="s">
        <v>208</v>
      </c>
      <c r="G137">
        <v>50201700</v>
      </c>
      <c r="H137" t="s">
        <v>2278</v>
      </c>
      <c r="I137" t="s">
        <v>2279</v>
      </c>
      <c r="J137" t="s">
        <v>2278</v>
      </c>
      <c r="K137" s="12" t="s">
        <v>52</v>
      </c>
    </row>
    <row r="138" spans="1:11" x14ac:dyDescent="0.35">
      <c r="A138" s="12" t="str">
        <f t="shared" si="10"/>
        <v>A14B3</v>
      </c>
      <c r="B138" s="12">
        <f t="shared" si="12"/>
        <v>3</v>
      </c>
      <c r="C138" s="12">
        <f t="shared" si="11"/>
        <v>14</v>
      </c>
      <c r="D138" t="s">
        <v>194</v>
      </c>
      <c r="E138" t="s">
        <v>206</v>
      </c>
      <c r="F138" t="s">
        <v>208</v>
      </c>
      <c r="G138">
        <v>50200000</v>
      </c>
      <c r="H138" t="s">
        <v>2280</v>
      </c>
      <c r="I138" t="s">
        <v>2281</v>
      </c>
      <c r="J138" t="s">
        <v>2280</v>
      </c>
      <c r="K138" s="12" t="s">
        <v>52</v>
      </c>
    </row>
    <row r="139" spans="1:11" x14ac:dyDescent="0.35">
      <c r="A139" s="12" t="str">
        <f t="shared" si="10"/>
        <v>A14B4</v>
      </c>
      <c r="B139" s="12">
        <f t="shared" si="12"/>
        <v>4</v>
      </c>
      <c r="C139" s="12">
        <f t="shared" si="11"/>
        <v>14</v>
      </c>
      <c r="D139" t="s">
        <v>194</v>
      </c>
      <c r="E139" t="s">
        <v>206</v>
      </c>
      <c r="F139" t="s">
        <v>208</v>
      </c>
      <c r="G139">
        <v>90101601</v>
      </c>
      <c r="H139" t="s">
        <v>2282</v>
      </c>
      <c r="I139" t="s">
        <v>2283</v>
      </c>
      <c r="J139" t="s">
        <v>2282</v>
      </c>
      <c r="K139" s="12" t="s">
        <v>52</v>
      </c>
    </row>
    <row r="140" spans="1:11" x14ac:dyDescent="0.35">
      <c r="A140" s="12" t="str">
        <f t="shared" si="10"/>
        <v>A14B5</v>
      </c>
      <c r="B140" s="12">
        <f t="shared" si="12"/>
        <v>5</v>
      </c>
      <c r="C140" s="12">
        <f t="shared" si="11"/>
        <v>14</v>
      </c>
      <c r="D140" t="s">
        <v>194</v>
      </c>
      <c r="E140" t="s">
        <v>206</v>
      </c>
      <c r="F140" t="s">
        <v>208</v>
      </c>
      <c r="G140">
        <v>90101701</v>
      </c>
      <c r="H140" t="s">
        <v>2284</v>
      </c>
      <c r="I140" t="s">
        <v>2285</v>
      </c>
      <c r="J140" t="s">
        <v>2284</v>
      </c>
      <c r="K140" s="12" t="s">
        <v>52</v>
      </c>
    </row>
    <row r="141" spans="1:11" x14ac:dyDescent="0.35">
      <c r="A141" s="12" t="str">
        <f t="shared" si="10"/>
        <v>A14B6</v>
      </c>
      <c r="B141" s="12">
        <f t="shared" si="12"/>
        <v>6</v>
      </c>
      <c r="C141" s="12">
        <f t="shared" si="11"/>
        <v>14</v>
      </c>
      <c r="D141" t="s">
        <v>194</v>
      </c>
      <c r="E141" t="s">
        <v>206</v>
      </c>
      <c r="F141" t="s">
        <v>208</v>
      </c>
      <c r="G141">
        <v>90101604</v>
      </c>
      <c r="H141" t="s">
        <v>2286</v>
      </c>
      <c r="I141" t="s">
        <v>2287</v>
      </c>
      <c r="J141" t="s">
        <v>2286</v>
      </c>
      <c r="K141" s="12" t="s">
        <v>52</v>
      </c>
    </row>
    <row r="142" spans="1:11" x14ac:dyDescent="0.35">
      <c r="A142" s="12" t="str">
        <f t="shared" si="10"/>
        <v>A14B7</v>
      </c>
      <c r="B142" s="12">
        <f t="shared" si="12"/>
        <v>7</v>
      </c>
      <c r="C142" s="12">
        <f t="shared" si="11"/>
        <v>14</v>
      </c>
      <c r="D142" t="s">
        <v>194</v>
      </c>
      <c r="E142" t="s">
        <v>206</v>
      </c>
      <c r="F142" t="s">
        <v>208</v>
      </c>
      <c r="G142">
        <v>48101901</v>
      </c>
      <c r="H142" t="s">
        <v>2288</v>
      </c>
      <c r="I142" t="s">
        <v>2289</v>
      </c>
      <c r="J142" t="s">
        <v>2288</v>
      </c>
      <c r="K142" s="12" t="s">
        <v>52</v>
      </c>
    </row>
    <row r="143" spans="1:11" x14ac:dyDescent="0.35">
      <c r="A143" s="12" t="str">
        <f t="shared" si="10"/>
        <v>A14B8</v>
      </c>
      <c r="B143" s="12">
        <f t="shared" si="12"/>
        <v>8</v>
      </c>
      <c r="C143" s="12">
        <f t="shared" si="11"/>
        <v>14</v>
      </c>
      <c r="D143" t="s">
        <v>194</v>
      </c>
      <c r="E143" t="s">
        <v>206</v>
      </c>
      <c r="F143" t="s">
        <v>208</v>
      </c>
      <c r="G143">
        <v>48101905</v>
      </c>
      <c r="H143" t="s">
        <v>2290</v>
      </c>
      <c r="I143" t="s">
        <v>2291</v>
      </c>
      <c r="J143" t="s">
        <v>2290</v>
      </c>
      <c r="K143" s="12" t="s">
        <v>52</v>
      </c>
    </row>
    <row r="144" spans="1:11" x14ac:dyDescent="0.35">
      <c r="A144" s="12" t="str">
        <f t="shared" si="10"/>
        <v>A14B9</v>
      </c>
      <c r="B144" s="12">
        <f t="shared" si="12"/>
        <v>9</v>
      </c>
      <c r="C144" s="12">
        <f t="shared" si="11"/>
        <v>14</v>
      </c>
      <c r="D144" t="s">
        <v>194</v>
      </c>
      <c r="E144" t="s">
        <v>206</v>
      </c>
      <c r="F144" t="s">
        <v>208</v>
      </c>
      <c r="G144">
        <v>48102112</v>
      </c>
      <c r="H144" t="s">
        <v>2292</v>
      </c>
      <c r="I144" t="s">
        <v>2293</v>
      </c>
      <c r="J144" t="s">
        <v>2292</v>
      </c>
      <c r="K144" s="12" t="s">
        <v>52</v>
      </c>
    </row>
    <row r="145" spans="1:11" x14ac:dyDescent="0.35">
      <c r="A145" s="12" t="str">
        <f t="shared" si="10"/>
        <v>A14B10</v>
      </c>
      <c r="B145" s="12">
        <f t="shared" si="12"/>
        <v>10</v>
      </c>
      <c r="C145" s="12">
        <f t="shared" si="11"/>
        <v>14</v>
      </c>
      <c r="D145" t="s">
        <v>194</v>
      </c>
      <c r="E145" t="s">
        <v>206</v>
      </c>
      <c r="F145" t="s">
        <v>208</v>
      </c>
      <c r="G145">
        <v>48102111</v>
      </c>
      <c r="H145" t="s">
        <v>2294</v>
      </c>
      <c r="I145" t="s">
        <v>2295</v>
      </c>
      <c r="J145" t="s">
        <v>2294</v>
      </c>
      <c r="K145" s="12" t="s">
        <v>52</v>
      </c>
    </row>
    <row r="146" spans="1:11" x14ac:dyDescent="0.35">
      <c r="A146" s="12" t="e">
        <f t="shared" si="10"/>
        <v>#N/A</v>
      </c>
      <c r="B146" s="12">
        <f t="shared" si="12"/>
        <v>1</v>
      </c>
      <c r="C146" s="12" t="e">
        <f t="shared" si="11"/>
        <v>#N/A</v>
      </c>
      <c r="D146" t="s">
        <v>194</v>
      </c>
      <c r="E146" t="s">
        <v>206</v>
      </c>
      <c r="F146" t="s">
        <v>207</v>
      </c>
      <c r="G146">
        <v>50202301</v>
      </c>
      <c r="H146" t="s">
        <v>2296</v>
      </c>
      <c r="I146" t="s">
        <v>2297</v>
      </c>
      <c r="J146" t="s">
        <v>2296</v>
      </c>
      <c r="K146" s="12" t="s">
        <v>1902</v>
      </c>
    </row>
    <row r="147" spans="1:11" x14ac:dyDescent="0.35">
      <c r="A147" s="12" t="e">
        <f t="shared" si="10"/>
        <v>#N/A</v>
      </c>
      <c r="B147" s="12">
        <f t="shared" si="12"/>
        <v>1</v>
      </c>
      <c r="C147" s="12" t="e">
        <f t="shared" si="11"/>
        <v>#N/A</v>
      </c>
      <c r="D147" t="s">
        <v>194</v>
      </c>
      <c r="E147" t="s">
        <v>206</v>
      </c>
      <c r="F147" t="s">
        <v>207</v>
      </c>
      <c r="G147">
        <v>50202310</v>
      </c>
      <c r="H147" t="s">
        <v>2298</v>
      </c>
      <c r="I147" t="s">
        <v>2299</v>
      </c>
      <c r="J147" t="s">
        <v>2298</v>
      </c>
      <c r="K147" s="12" t="s">
        <v>52</v>
      </c>
    </row>
    <row r="148" spans="1:11" x14ac:dyDescent="0.35">
      <c r="A148" s="12" t="str">
        <f t="shared" si="10"/>
        <v>A15B1</v>
      </c>
      <c r="B148" s="12">
        <f t="shared" si="12"/>
        <v>1</v>
      </c>
      <c r="C148" s="54">
        <v>15</v>
      </c>
      <c r="D148" t="s">
        <v>194</v>
      </c>
      <c r="E148" t="s">
        <v>248</v>
      </c>
      <c r="F148" t="s">
        <v>2300</v>
      </c>
      <c r="G148">
        <v>24102400</v>
      </c>
      <c r="H148" t="s">
        <v>2301</v>
      </c>
      <c r="I148" t="s">
        <v>2302</v>
      </c>
      <c r="J148" t="s">
        <v>2303</v>
      </c>
      <c r="K148" s="12" t="s">
        <v>1902</v>
      </c>
    </row>
    <row r="149" spans="1:11" x14ac:dyDescent="0.35">
      <c r="A149" s="12" t="str">
        <f t="shared" si="10"/>
        <v>A15B2</v>
      </c>
      <c r="B149" s="12">
        <f t="shared" si="12"/>
        <v>2</v>
      </c>
      <c r="C149" s="54">
        <v>15</v>
      </c>
      <c r="D149" t="s">
        <v>194</v>
      </c>
      <c r="E149" t="s">
        <v>248</v>
      </c>
      <c r="F149" t="s">
        <v>2300</v>
      </c>
      <c r="G149">
        <v>76121600</v>
      </c>
      <c r="H149" t="s">
        <v>2304</v>
      </c>
      <c r="I149" t="s">
        <v>2305</v>
      </c>
      <c r="J149" t="s">
        <v>2306</v>
      </c>
      <c r="K149" s="12" t="s">
        <v>52</v>
      </c>
    </row>
    <row r="150" spans="1:11" x14ac:dyDescent="0.35">
      <c r="A150" s="12" t="str">
        <f t="shared" si="10"/>
        <v>A15B3</v>
      </c>
      <c r="B150" s="12">
        <f t="shared" si="12"/>
        <v>3</v>
      </c>
      <c r="C150" s="54">
        <v>15</v>
      </c>
      <c r="D150" t="s">
        <v>194</v>
      </c>
      <c r="E150" t="s">
        <v>248</v>
      </c>
      <c r="F150" t="s">
        <v>2300</v>
      </c>
      <c r="G150">
        <v>76121900</v>
      </c>
      <c r="H150" t="s">
        <v>2307</v>
      </c>
      <c r="I150" t="s">
        <v>2308</v>
      </c>
      <c r="J150" t="s">
        <v>2309</v>
      </c>
      <c r="K150" s="12" t="s">
        <v>52</v>
      </c>
    </row>
    <row r="151" spans="1:11" x14ac:dyDescent="0.35">
      <c r="A151" s="12" t="str">
        <f t="shared" si="10"/>
        <v>A15B4</v>
      </c>
      <c r="B151" s="12">
        <f t="shared" si="12"/>
        <v>4</v>
      </c>
      <c r="C151" s="54">
        <v>15</v>
      </c>
      <c r="D151" t="s">
        <v>194</v>
      </c>
      <c r="E151" t="s">
        <v>248</v>
      </c>
      <c r="F151" t="s">
        <v>2300</v>
      </c>
      <c r="G151">
        <v>76121501</v>
      </c>
      <c r="H151" t="s">
        <v>2310</v>
      </c>
      <c r="I151" t="s">
        <v>2311</v>
      </c>
      <c r="J151" t="s">
        <v>2312</v>
      </c>
      <c r="K151" s="12" t="s">
        <v>52</v>
      </c>
    </row>
    <row r="152" spans="1:11" x14ac:dyDescent="0.35">
      <c r="A152" s="12" t="str">
        <f t="shared" si="10"/>
        <v>A15B5</v>
      </c>
      <c r="B152" s="12">
        <f t="shared" si="12"/>
        <v>5</v>
      </c>
      <c r="C152" s="54">
        <v>15</v>
      </c>
      <c r="D152" t="s">
        <v>194</v>
      </c>
      <c r="E152" t="s">
        <v>248</v>
      </c>
      <c r="F152" t="s">
        <v>2300</v>
      </c>
      <c r="G152">
        <v>76121502</v>
      </c>
      <c r="H152" t="s">
        <v>2313</v>
      </c>
      <c r="I152" t="s">
        <v>2314</v>
      </c>
      <c r="J152" t="s">
        <v>2315</v>
      </c>
      <c r="K152" s="12" t="s">
        <v>52</v>
      </c>
    </row>
    <row r="153" spans="1:11" x14ac:dyDescent="0.35">
      <c r="A153" s="12" t="str">
        <f t="shared" si="10"/>
        <v>A15B6</v>
      </c>
      <c r="B153" s="12">
        <f t="shared" si="12"/>
        <v>6</v>
      </c>
      <c r="C153" s="54">
        <v>15</v>
      </c>
      <c r="D153" t="s">
        <v>194</v>
      </c>
      <c r="E153" t="s">
        <v>248</v>
      </c>
      <c r="F153" t="s">
        <v>2300</v>
      </c>
      <c r="G153">
        <v>10171504</v>
      </c>
      <c r="H153" t="s">
        <v>2316</v>
      </c>
      <c r="I153" t="s">
        <v>2317</v>
      </c>
      <c r="J153" t="s">
        <v>2318</v>
      </c>
      <c r="K153" s="12" t="s">
        <v>52</v>
      </c>
    </row>
    <row r="154" spans="1:11" x14ac:dyDescent="0.35">
      <c r="A154" s="12" t="str">
        <f t="shared" si="10"/>
        <v>A15B7</v>
      </c>
      <c r="B154" s="12">
        <f t="shared" si="12"/>
        <v>7</v>
      </c>
      <c r="C154" s="54">
        <v>15</v>
      </c>
      <c r="D154" t="s">
        <v>194</v>
      </c>
      <c r="E154" t="s">
        <v>248</v>
      </c>
      <c r="F154" t="s">
        <v>2300</v>
      </c>
      <c r="G154">
        <v>76122300</v>
      </c>
      <c r="H154" t="s">
        <v>2319</v>
      </c>
      <c r="I154" t="s">
        <v>2320</v>
      </c>
      <c r="J154" t="s">
        <v>2321</v>
      </c>
      <c r="K154" s="12" t="s">
        <v>52</v>
      </c>
    </row>
    <row r="155" spans="1:11" x14ac:dyDescent="0.35">
      <c r="A155" s="12" t="str">
        <f t="shared" si="10"/>
        <v>A15B8</v>
      </c>
      <c r="B155" s="12">
        <f t="shared" si="12"/>
        <v>8</v>
      </c>
      <c r="C155" s="54">
        <v>15</v>
      </c>
      <c r="D155" t="s">
        <v>194</v>
      </c>
      <c r="E155" t="s">
        <v>248</v>
      </c>
      <c r="F155" t="s">
        <v>2300</v>
      </c>
      <c r="G155">
        <v>76122318</v>
      </c>
      <c r="H155" t="s">
        <v>2322</v>
      </c>
      <c r="I155" t="s">
        <v>2323</v>
      </c>
      <c r="J155" t="s">
        <v>2324</v>
      </c>
      <c r="K155" s="12" t="s">
        <v>52</v>
      </c>
    </row>
    <row r="156" spans="1:11" x14ac:dyDescent="0.35">
      <c r="A156" s="12" t="str">
        <f t="shared" si="10"/>
        <v>A15B9</v>
      </c>
      <c r="B156" s="12">
        <f t="shared" si="12"/>
        <v>9</v>
      </c>
      <c r="C156" s="54">
        <v>15</v>
      </c>
      <c r="D156" t="s">
        <v>194</v>
      </c>
      <c r="E156" t="s">
        <v>248</v>
      </c>
      <c r="F156" t="s">
        <v>2300</v>
      </c>
      <c r="G156">
        <v>76122304</v>
      </c>
      <c r="H156" t="s">
        <v>2325</v>
      </c>
      <c r="I156" t="s">
        <v>2326</v>
      </c>
      <c r="J156" t="s">
        <v>2327</v>
      </c>
      <c r="K156" s="12" t="s">
        <v>52</v>
      </c>
    </row>
    <row r="157" spans="1:11" x14ac:dyDescent="0.35">
      <c r="A157" s="12" t="str">
        <f t="shared" si="10"/>
        <v>A15B10</v>
      </c>
      <c r="B157" s="12">
        <f t="shared" si="12"/>
        <v>10</v>
      </c>
      <c r="C157" s="54">
        <v>15</v>
      </c>
      <c r="D157" t="s">
        <v>194</v>
      </c>
      <c r="E157" t="s">
        <v>248</v>
      </c>
      <c r="F157" t="s">
        <v>2300</v>
      </c>
      <c r="G157">
        <v>76122306</v>
      </c>
      <c r="H157" t="s">
        <v>2328</v>
      </c>
      <c r="I157" t="s">
        <v>2329</v>
      </c>
      <c r="J157" t="s">
        <v>2330</v>
      </c>
      <c r="K157" s="12" t="s">
        <v>52</v>
      </c>
    </row>
    <row r="158" spans="1:11" x14ac:dyDescent="0.35">
      <c r="A158" s="12" t="str">
        <f t="shared" si="10"/>
        <v>A15B11</v>
      </c>
      <c r="B158" s="12">
        <f t="shared" si="12"/>
        <v>11</v>
      </c>
      <c r="C158" s="54">
        <v>15</v>
      </c>
      <c r="D158" t="s">
        <v>194</v>
      </c>
      <c r="E158" t="s">
        <v>248</v>
      </c>
      <c r="F158" t="s">
        <v>2300</v>
      </c>
      <c r="G158">
        <v>47121709</v>
      </c>
      <c r="H158" t="s">
        <v>2331</v>
      </c>
      <c r="I158" t="s">
        <v>2332</v>
      </c>
      <c r="J158" t="s">
        <v>2333</v>
      </c>
      <c r="K158" s="12" t="s">
        <v>52</v>
      </c>
    </row>
    <row r="159" spans="1:11" x14ac:dyDescent="0.35">
      <c r="A159" s="12" t="str">
        <f t="shared" si="10"/>
        <v>A16B1</v>
      </c>
      <c r="B159" s="12">
        <f t="shared" si="12"/>
        <v>1</v>
      </c>
      <c r="C159" s="54">
        <v>16</v>
      </c>
      <c r="D159" t="s">
        <v>194</v>
      </c>
      <c r="E159" t="s">
        <v>248</v>
      </c>
      <c r="F159" t="s">
        <v>2334</v>
      </c>
      <c r="G159">
        <v>24102400</v>
      </c>
      <c r="H159" t="s">
        <v>2301</v>
      </c>
      <c r="I159" t="s">
        <v>2335</v>
      </c>
      <c r="J159" t="s">
        <v>2336</v>
      </c>
      <c r="K159" s="12" t="s">
        <v>1902</v>
      </c>
    </row>
    <row r="160" spans="1:11" x14ac:dyDescent="0.35">
      <c r="A160" s="12" t="str">
        <f t="shared" si="10"/>
        <v>A16B2</v>
      </c>
      <c r="B160" s="12">
        <f t="shared" si="12"/>
        <v>2</v>
      </c>
      <c r="C160" s="54">
        <v>16</v>
      </c>
      <c r="D160" t="s">
        <v>194</v>
      </c>
      <c r="E160" t="s">
        <v>248</v>
      </c>
      <c r="F160" t="s">
        <v>2334</v>
      </c>
      <c r="G160">
        <v>76121600</v>
      </c>
      <c r="H160" t="s">
        <v>2304</v>
      </c>
      <c r="I160" t="s">
        <v>2337</v>
      </c>
      <c r="J160" t="s">
        <v>2338</v>
      </c>
      <c r="K160" s="12" t="s">
        <v>52</v>
      </c>
    </row>
    <row r="161" spans="1:11" x14ac:dyDescent="0.35">
      <c r="A161" s="12" t="str">
        <f t="shared" si="10"/>
        <v>A16B3</v>
      </c>
      <c r="B161" s="12">
        <f t="shared" si="12"/>
        <v>3</v>
      </c>
      <c r="C161" s="54">
        <v>16</v>
      </c>
      <c r="D161" t="s">
        <v>194</v>
      </c>
      <c r="E161" t="s">
        <v>248</v>
      </c>
      <c r="F161" t="s">
        <v>2334</v>
      </c>
      <c r="G161">
        <v>76121900</v>
      </c>
      <c r="H161" t="s">
        <v>2307</v>
      </c>
      <c r="I161" t="s">
        <v>2339</v>
      </c>
      <c r="J161" t="s">
        <v>2340</v>
      </c>
      <c r="K161" s="12" t="s">
        <v>52</v>
      </c>
    </row>
    <row r="162" spans="1:11" x14ac:dyDescent="0.35">
      <c r="A162" s="12" t="str">
        <f t="shared" si="10"/>
        <v>A16B4</v>
      </c>
      <c r="B162" s="12">
        <f t="shared" si="12"/>
        <v>4</v>
      </c>
      <c r="C162" s="54">
        <v>16</v>
      </c>
      <c r="D162" t="s">
        <v>194</v>
      </c>
      <c r="E162" t="s">
        <v>248</v>
      </c>
      <c r="F162" t="s">
        <v>2334</v>
      </c>
      <c r="G162">
        <v>76121501</v>
      </c>
      <c r="H162" t="s">
        <v>2310</v>
      </c>
      <c r="I162" t="s">
        <v>2341</v>
      </c>
      <c r="J162" t="s">
        <v>2342</v>
      </c>
      <c r="K162" s="12" t="s">
        <v>52</v>
      </c>
    </row>
    <row r="163" spans="1:11" x14ac:dyDescent="0.35">
      <c r="A163" s="12" t="str">
        <f t="shared" si="10"/>
        <v>A16B5</v>
      </c>
      <c r="B163" s="12">
        <f t="shared" si="12"/>
        <v>5</v>
      </c>
      <c r="C163" s="54">
        <v>16</v>
      </c>
      <c r="D163" t="s">
        <v>194</v>
      </c>
      <c r="E163" t="s">
        <v>248</v>
      </c>
      <c r="F163" t="s">
        <v>2334</v>
      </c>
      <c r="G163">
        <v>76121502</v>
      </c>
      <c r="H163" t="s">
        <v>2313</v>
      </c>
      <c r="I163" t="s">
        <v>2343</v>
      </c>
      <c r="J163" t="s">
        <v>2344</v>
      </c>
      <c r="K163" s="12" t="s">
        <v>52</v>
      </c>
    </row>
    <row r="164" spans="1:11" x14ac:dyDescent="0.35">
      <c r="A164" s="12" t="str">
        <f t="shared" si="10"/>
        <v>A16B6</v>
      </c>
      <c r="B164" s="12">
        <f t="shared" si="12"/>
        <v>6</v>
      </c>
      <c r="C164" s="54">
        <v>16</v>
      </c>
      <c r="D164" t="s">
        <v>194</v>
      </c>
      <c r="E164" t="s">
        <v>248</v>
      </c>
      <c r="F164" t="s">
        <v>2334</v>
      </c>
      <c r="G164">
        <v>47121709</v>
      </c>
      <c r="H164" t="s">
        <v>2331</v>
      </c>
      <c r="I164" t="s">
        <v>2345</v>
      </c>
      <c r="J164" t="s">
        <v>2346</v>
      </c>
      <c r="K164" s="12" t="s">
        <v>52</v>
      </c>
    </row>
    <row r="165" spans="1:11" x14ac:dyDescent="0.35">
      <c r="A165" s="12" t="str">
        <f t="shared" si="10"/>
        <v>A16B7</v>
      </c>
      <c r="B165" s="12">
        <f t="shared" si="12"/>
        <v>7</v>
      </c>
      <c r="C165" s="54">
        <v>16</v>
      </c>
      <c r="D165" t="s">
        <v>194</v>
      </c>
      <c r="E165" t="s">
        <v>248</v>
      </c>
      <c r="F165" t="s">
        <v>2334</v>
      </c>
      <c r="G165">
        <v>76122300</v>
      </c>
      <c r="H165" t="s">
        <v>2319</v>
      </c>
      <c r="I165" t="s">
        <v>2347</v>
      </c>
      <c r="J165" t="s">
        <v>2348</v>
      </c>
      <c r="K165" s="12" t="s">
        <v>52</v>
      </c>
    </row>
    <row r="166" spans="1:11" x14ac:dyDescent="0.35">
      <c r="A166" s="12" t="str">
        <f t="shared" si="10"/>
        <v>A16B8</v>
      </c>
      <c r="B166" s="12">
        <f t="shared" si="12"/>
        <v>8</v>
      </c>
      <c r="C166" s="54">
        <v>16</v>
      </c>
      <c r="D166" t="s">
        <v>194</v>
      </c>
      <c r="E166" t="s">
        <v>248</v>
      </c>
      <c r="F166" t="s">
        <v>2334</v>
      </c>
      <c r="G166">
        <v>76122318</v>
      </c>
      <c r="H166" t="s">
        <v>2322</v>
      </c>
      <c r="I166" t="s">
        <v>2349</v>
      </c>
      <c r="J166" t="s">
        <v>2350</v>
      </c>
      <c r="K166" s="12" t="s">
        <v>52</v>
      </c>
    </row>
    <row r="167" spans="1:11" x14ac:dyDescent="0.35">
      <c r="A167" s="12" t="str">
        <f t="shared" si="10"/>
        <v>A16B9</v>
      </c>
      <c r="B167" s="12">
        <f t="shared" si="12"/>
        <v>9</v>
      </c>
      <c r="C167" s="54">
        <v>16</v>
      </c>
      <c r="D167" t="s">
        <v>194</v>
      </c>
      <c r="E167" t="s">
        <v>248</v>
      </c>
      <c r="F167" t="s">
        <v>2334</v>
      </c>
      <c r="G167">
        <v>76122304</v>
      </c>
      <c r="H167" t="s">
        <v>2325</v>
      </c>
      <c r="I167" t="s">
        <v>2351</v>
      </c>
      <c r="J167" t="s">
        <v>2352</v>
      </c>
      <c r="K167" s="12" t="s">
        <v>52</v>
      </c>
    </row>
    <row r="168" spans="1:11" x14ac:dyDescent="0.35">
      <c r="A168" s="12" t="str">
        <f t="shared" si="10"/>
        <v>A16B10</v>
      </c>
      <c r="B168" s="12">
        <f t="shared" si="12"/>
        <v>10</v>
      </c>
      <c r="C168" s="54">
        <v>16</v>
      </c>
      <c r="D168" t="s">
        <v>194</v>
      </c>
      <c r="E168" t="s">
        <v>248</v>
      </c>
      <c r="F168" t="s">
        <v>2334</v>
      </c>
      <c r="G168">
        <v>80161508</v>
      </c>
      <c r="H168" t="s">
        <v>2353</v>
      </c>
      <c r="I168" t="s">
        <v>2354</v>
      </c>
      <c r="J168" t="s">
        <v>2353</v>
      </c>
      <c r="K168" s="12" t="s">
        <v>52</v>
      </c>
    </row>
    <row r="169" spans="1:11" x14ac:dyDescent="0.35">
      <c r="A169" s="12" t="e">
        <f t="shared" si="10"/>
        <v>#N/A</v>
      </c>
      <c r="B169" s="12">
        <f t="shared" si="12"/>
        <v>1</v>
      </c>
      <c r="C169" s="12" t="e">
        <f t="shared" si="11"/>
        <v>#N/A</v>
      </c>
      <c r="D169" t="s">
        <v>194</v>
      </c>
      <c r="E169" t="s">
        <v>248</v>
      </c>
      <c r="F169" t="s">
        <v>249</v>
      </c>
      <c r="G169">
        <v>76121901</v>
      </c>
      <c r="H169" t="s">
        <v>2355</v>
      </c>
      <c r="I169" t="s">
        <v>2356</v>
      </c>
      <c r="J169" t="s">
        <v>2355</v>
      </c>
      <c r="K169" s="12" t="s">
        <v>1902</v>
      </c>
    </row>
    <row r="170" spans="1:11" x14ac:dyDescent="0.35">
      <c r="A170" s="12" t="e">
        <f t="shared" si="10"/>
        <v>#N/A</v>
      </c>
      <c r="B170" s="12">
        <f t="shared" si="12"/>
        <v>1</v>
      </c>
      <c r="C170" s="12" t="e">
        <f t="shared" si="11"/>
        <v>#N/A</v>
      </c>
      <c r="D170" t="s">
        <v>194</v>
      </c>
      <c r="E170" t="s">
        <v>244</v>
      </c>
      <c r="F170" t="s">
        <v>245</v>
      </c>
      <c r="G170">
        <v>83101803</v>
      </c>
      <c r="H170" t="s">
        <v>2357</v>
      </c>
      <c r="I170" t="s">
        <v>2358</v>
      </c>
      <c r="J170" t="s">
        <v>2357</v>
      </c>
      <c r="K170" s="12" t="s">
        <v>1902</v>
      </c>
    </row>
    <row r="171" spans="1:11" x14ac:dyDescent="0.35">
      <c r="A171" s="12" t="e">
        <f t="shared" si="10"/>
        <v>#N/A</v>
      </c>
      <c r="B171" s="12">
        <f t="shared" si="12"/>
        <v>1</v>
      </c>
      <c r="C171" s="12" t="e">
        <f t="shared" si="11"/>
        <v>#N/A</v>
      </c>
      <c r="D171" t="s">
        <v>194</v>
      </c>
      <c r="E171" t="s">
        <v>244</v>
      </c>
      <c r="F171" t="s">
        <v>245</v>
      </c>
      <c r="G171">
        <v>83101804</v>
      </c>
      <c r="H171" t="s">
        <v>2359</v>
      </c>
      <c r="I171" t="s">
        <v>2360</v>
      </c>
      <c r="J171" t="s">
        <v>2359</v>
      </c>
      <c r="K171" s="12" t="s">
        <v>52</v>
      </c>
    </row>
    <row r="172" spans="1:11" x14ac:dyDescent="0.35">
      <c r="A172" s="12" t="e">
        <f t="shared" si="10"/>
        <v>#N/A</v>
      </c>
      <c r="B172" s="12">
        <f t="shared" si="12"/>
        <v>1</v>
      </c>
      <c r="C172" s="12" t="e">
        <f t="shared" si="11"/>
        <v>#N/A</v>
      </c>
      <c r="D172" t="s">
        <v>194</v>
      </c>
      <c r="E172" t="s">
        <v>244</v>
      </c>
      <c r="F172" t="s">
        <v>245</v>
      </c>
      <c r="G172">
        <v>83101805</v>
      </c>
      <c r="H172" t="s">
        <v>2361</v>
      </c>
      <c r="I172" t="s">
        <v>2362</v>
      </c>
      <c r="J172" t="s">
        <v>2361</v>
      </c>
      <c r="K172" s="12" t="s">
        <v>52</v>
      </c>
    </row>
    <row r="173" spans="1:11" x14ac:dyDescent="0.35">
      <c r="A173" s="12" t="e">
        <f t="shared" si="10"/>
        <v>#N/A</v>
      </c>
      <c r="B173" s="12">
        <f t="shared" si="12"/>
        <v>1</v>
      </c>
      <c r="C173" s="12" t="e">
        <f t="shared" si="11"/>
        <v>#N/A</v>
      </c>
      <c r="D173" t="s">
        <v>194</v>
      </c>
      <c r="E173" t="s">
        <v>244</v>
      </c>
      <c r="F173" t="s">
        <v>245</v>
      </c>
      <c r="G173">
        <v>83101806</v>
      </c>
      <c r="H173" t="s">
        <v>2363</v>
      </c>
      <c r="I173" t="s">
        <v>2364</v>
      </c>
      <c r="J173" t="s">
        <v>2363</v>
      </c>
      <c r="K173" s="12" t="s">
        <v>52</v>
      </c>
    </row>
    <row r="174" spans="1:11" x14ac:dyDescent="0.35">
      <c r="A174" s="12" t="e">
        <f t="shared" si="10"/>
        <v>#N/A</v>
      </c>
      <c r="B174" s="12">
        <f t="shared" si="12"/>
        <v>1</v>
      </c>
      <c r="C174" s="12" t="e">
        <f t="shared" si="11"/>
        <v>#N/A</v>
      </c>
      <c r="D174" t="s">
        <v>194</v>
      </c>
      <c r="E174" t="s">
        <v>244</v>
      </c>
      <c r="F174" t="s">
        <v>245</v>
      </c>
      <c r="G174">
        <v>83101807</v>
      </c>
      <c r="H174" t="s">
        <v>2365</v>
      </c>
      <c r="I174" t="s">
        <v>2366</v>
      </c>
      <c r="J174" t="s">
        <v>2365</v>
      </c>
      <c r="K174" s="12" t="s">
        <v>52</v>
      </c>
    </row>
    <row r="175" spans="1:11" x14ac:dyDescent="0.35">
      <c r="A175" s="12" t="e">
        <f t="shared" si="10"/>
        <v>#N/A</v>
      </c>
      <c r="B175" s="12">
        <f t="shared" si="12"/>
        <v>1</v>
      </c>
      <c r="C175" s="12" t="e">
        <f t="shared" si="11"/>
        <v>#N/A</v>
      </c>
      <c r="D175" t="s">
        <v>194</v>
      </c>
      <c r="E175" t="s">
        <v>244</v>
      </c>
      <c r="F175" t="s">
        <v>245</v>
      </c>
      <c r="G175">
        <v>83101808</v>
      </c>
      <c r="H175" t="s">
        <v>2367</v>
      </c>
      <c r="I175" t="s">
        <v>2368</v>
      </c>
      <c r="J175" t="s">
        <v>2367</v>
      </c>
      <c r="K175" s="12" t="s">
        <v>52</v>
      </c>
    </row>
    <row r="176" spans="1:11" x14ac:dyDescent="0.35">
      <c r="A176" s="12" t="e">
        <f t="shared" si="10"/>
        <v>#N/A</v>
      </c>
      <c r="B176" s="12">
        <f t="shared" si="12"/>
        <v>1</v>
      </c>
      <c r="C176" s="12" t="e">
        <f t="shared" si="11"/>
        <v>#N/A</v>
      </c>
      <c r="D176" t="s">
        <v>194</v>
      </c>
      <c r="E176" t="s">
        <v>244</v>
      </c>
      <c r="F176" t="s">
        <v>246</v>
      </c>
      <c r="G176">
        <v>83101601</v>
      </c>
      <c r="H176" t="s">
        <v>2369</v>
      </c>
      <c r="I176" t="s">
        <v>2370</v>
      </c>
      <c r="J176" t="s">
        <v>2369</v>
      </c>
      <c r="K176" s="12" t="s">
        <v>1902</v>
      </c>
    </row>
    <row r="177" spans="1:11" x14ac:dyDescent="0.35">
      <c r="A177" s="12" t="e">
        <f t="shared" si="10"/>
        <v>#N/A</v>
      </c>
      <c r="B177" s="12">
        <f t="shared" si="12"/>
        <v>1</v>
      </c>
      <c r="C177" s="12" t="e">
        <f t="shared" si="11"/>
        <v>#N/A</v>
      </c>
      <c r="D177" t="s">
        <v>194</v>
      </c>
      <c r="E177" t="s">
        <v>244</v>
      </c>
      <c r="F177" t="s">
        <v>246</v>
      </c>
      <c r="G177">
        <v>83101602</v>
      </c>
      <c r="H177" t="s">
        <v>2371</v>
      </c>
      <c r="I177" t="s">
        <v>2372</v>
      </c>
      <c r="J177" t="s">
        <v>2371</v>
      </c>
      <c r="K177" s="12" t="s">
        <v>52</v>
      </c>
    </row>
    <row r="178" spans="1:11" x14ac:dyDescent="0.35">
      <c r="A178" s="12" t="e">
        <f t="shared" si="10"/>
        <v>#N/A</v>
      </c>
      <c r="B178" s="12">
        <f t="shared" si="12"/>
        <v>1</v>
      </c>
      <c r="C178" s="12" t="e">
        <f t="shared" si="11"/>
        <v>#N/A</v>
      </c>
      <c r="D178" t="s">
        <v>194</v>
      </c>
      <c r="E178" t="s">
        <v>244</v>
      </c>
      <c r="F178" t="s">
        <v>246</v>
      </c>
      <c r="G178">
        <v>83101603</v>
      </c>
      <c r="H178" t="s">
        <v>2373</v>
      </c>
      <c r="I178" t="s">
        <v>2374</v>
      </c>
      <c r="J178" t="s">
        <v>2373</v>
      </c>
      <c r="K178" s="12" t="s">
        <v>52</v>
      </c>
    </row>
    <row r="179" spans="1:11" x14ac:dyDescent="0.35">
      <c r="A179" s="12" t="e">
        <f t="shared" si="10"/>
        <v>#N/A</v>
      </c>
      <c r="B179" s="12">
        <f t="shared" si="12"/>
        <v>1</v>
      </c>
      <c r="C179" s="12" t="e">
        <f t="shared" si="11"/>
        <v>#N/A</v>
      </c>
      <c r="D179" t="s">
        <v>194</v>
      </c>
      <c r="E179" t="s">
        <v>244</v>
      </c>
      <c r="F179" t="s">
        <v>246</v>
      </c>
      <c r="G179">
        <v>83101604</v>
      </c>
      <c r="H179" t="s">
        <v>2375</v>
      </c>
      <c r="I179" t="s">
        <v>2376</v>
      </c>
      <c r="J179" t="s">
        <v>2375</v>
      </c>
      <c r="K179" s="12" t="s">
        <v>52</v>
      </c>
    </row>
    <row r="180" spans="1:11" x14ac:dyDescent="0.35">
      <c r="A180" s="12" t="e">
        <f t="shared" si="10"/>
        <v>#N/A</v>
      </c>
      <c r="B180" s="12">
        <f t="shared" si="12"/>
        <v>1</v>
      </c>
      <c r="C180" s="12" t="e">
        <f t="shared" si="11"/>
        <v>#N/A</v>
      </c>
      <c r="D180" t="s">
        <v>194</v>
      </c>
      <c r="E180" t="s">
        <v>244</v>
      </c>
      <c r="F180" t="s">
        <v>246</v>
      </c>
      <c r="G180">
        <v>83101605</v>
      </c>
      <c r="H180" t="s">
        <v>2377</v>
      </c>
      <c r="I180" t="s">
        <v>2378</v>
      </c>
      <c r="J180" t="s">
        <v>2377</v>
      </c>
      <c r="K180" s="12" t="s">
        <v>52</v>
      </c>
    </row>
    <row r="181" spans="1:11" x14ac:dyDescent="0.35">
      <c r="A181" s="12" t="e">
        <f t="shared" si="10"/>
        <v>#N/A</v>
      </c>
      <c r="B181" s="12">
        <f t="shared" si="12"/>
        <v>1</v>
      </c>
      <c r="C181" s="12" t="e">
        <f t="shared" si="11"/>
        <v>#N/A</v>
      </c>
      <c r="D181" t="s">
        <v>194</v>
      </c>
      <c r="E181" t="s">
        <v>244</v>
      </c>
      <c r="F181" t="s">
        <v>246</v>
      </c>
      <c r="G181">
        <v>72101519</v>
      </c>
      <c r="H181" t="s">
        <v>2379</v>
      </c>
      <c r="I181" t="s">
        <v>2380</v>
      </c>
      <c r="J181" t="s">
        <v>2379</v>
      </c>
      <c r="K181" s="12" t="s">
        <v>52</v>
      </c>
    </row>
    <row r="182" spans="1:11" x14ac:dyDescent="0.35">
      <c r="A182" s="12" t="e">
        <f t="shared" si="10"/>
        <v>#N/A</v>
      </c>
      <c r="B182" s="12">
        <f t="shared" si="12"/>
        <v>1</v>
      </c>
      <c r="C182" s="12" t="e">
        <f t="shared" si="11"/>
        <v>#N/A</v>
      </c>
      <c r="D182" t="s">
        <v>194</v>
      </c>
      <c r="E182" t="s">
        <v>244</v>
      </c>
      <c r="F182" t="s">
        <v>247</v>
      </c>
      <c r="G182">
        <v>83101501</v>
      </c>
      <c r="H182" t="s">
        <v>2381</v>
      </c>
      <c r="I182" t="s">
        <v>2382</v>
      </c>
      <c r="J182" t="s">
        <v>2381</v>
      </c>
      <c r="K182" s="12" t="s">
        <v>1902</v>
      </c>
    </row>
    <row r="183" spans="1:11" x14ac:dyDescent="0.35">
      <c r="A183" s="12" t="e">
        <f t="shared" si="10"/>
        <v>#N/A</v>
      </c>
      <c r="B183" s="12">
        <f t="shared" si="12"/>
        <v>1</v>
      </c>
      <c r="C183" s="12" t="e">
        <f t="shared" si="11"/>
        <v>#N/A</v>
      </c>
      <c r="D183" t="s">
        <v>194</v>
      </c>
      <c r="E183" t="s">
        <v>244</v>
      </c>
      <c r="F183" t="s">
        <v>247</v>
      </c>
      <c r="G183">
        <v>83101502</v>
      </c>
      <c r="H183" t="s">
        <v>2383</v>
      </c>
      <c r="I183" t="s">
        <v>2384</v>
      </c>
      <c r="J183" t="s">
        <v>2383</v>
      </c>
      <c r="K183" s="12" t="s">
        <v>52</v>
      </c>
    </row>
    <row r="184" spans="1:11" x14ac:dyDescent="0.35">
      <c r="A184" s="12" t="e">
        <f t="shared" si="10"/>
        <v>#N/A</v>
      </c>
      <c r="B184" s="12">
        <f t="shared" si="12"/>
        <v>1</v>
      </c>
      <c r="C184" s="12" t="e">
        <f t="shared" si="11"/>
        <v>#N/A</v>
      </c>
      <c r="D184" t="s">
        <v>194</v>
      </c>
      <c r="E184" t="s">
        <v>244</v>
      </c>
      <c r="F184" t="s">
        <v>247</v>
      </c>
      <c r="G184">
        <v>83101503</v>
      </c>
      <c r="H184" t="s">
        <v>2385</v>
      </c>
      <c r="I184" t="s">
        <v>2386</v>
      </c>
      <c r="J184" t="s">
        <v>2385</v>
      </c>
      <c r="K184" s="12" t="s">
        <v>52</v>
      </c>
    </row>
    <row r="185" spans="1:11" x14ac:dyDescent="0.35">
      <c r="A185" s="12" t="e">
        <f t="shared" si="10"/>
        <v>#N/A</v>
      </c>
      <c r="B185" s="12">
        <f t="shared" si="12"/>
        <v>1</v>
      </c>
      <c r="C185" s="12" t="e">
        <f t="shared" si="11"/>
        <v>#N/A</v>
      </c>
      <c r="D185" t="s">
        <v>194</v>
      </c>
      <c r="E185" t="s">
        <v>244</v>
      </c>
      <c r="F185" t="s">
        <v>247</v>
      </c>
      <c r="G185">
        <v>83101504</v>
      </c>
      <c r="H185" t="s">
        <v>2387</v>
      </c>
      <c r="I185" t="s">
        <v>2388</v>
      </c>
      <c r="J185" t="s">
        <v>2387</v>
      </c>
      <c r="K185" s="12" t="s">
        <v>52</v>
      </c>
    </row>
    <row r="186" spans="1:11" x14ac:dyDescent="0.35">
      <c r="A186" s="12" t="e">
        <f t="shared" si="10"/>
        <v>#N/A</v>
      </c>
      <c r="B186" s="12">
        <f t="shared" si="12"/>
        <v>1</v>
      </c>
      <c r="C186" s="12" t="e">
        <f t="shared" si="11"/>
        <v>#N/A</v>
      </c>
      <c r="D186" t="s">
        <v>194</v>
      </c>
      <c r="E186" t="s">
        <v>244</v>
      </c>
      <c r="F186" t="s">
        <v>247</v>
      </c>
      <c r="G186">
        <v>83101507</v>
      </c>
      <c r="H186" t="s">
        <v>2389</v>
      </c>
      <c r="I186" t="s">
        <v>2390</v>
      </c>
      <c r="J186" t="s">
        <v>2389</v>
      </c>
      <c r="K186" s="12" t="s">
        <v>52</v>
      </c>
    </row>
    <row r="187" spans="1:11" x14ac:dyDescent="0.35">
      <c r="A187" s="12" t="e">
        <f t="shared" si="10"/>
        <v>#N/A</v>
      </c>
      <c r="B187" s="12">
        <f t="shared" si="12"/>
        <v>1</v>
      </c>
      <c r="C187" s="12" t="e">
        <f t="shared" si="11"/>
        <v>#N/A</v>
      </c>
      <c r="D187" t="s">
        <v>194</v>
      </c>
      <c r="E187" t="s">
        <v>244</v>
      </c>
      <c r="F187" t="s">
        <v>247</v>
      </c>
      <c r="G187">
        <v>77141501</v>
      </c>
      <c r="H187" t="s">
        <v>2391</v>
      </c>
      <c r="I187" t="s">
        <v>2392</v>
      </c>
      <c r="J187" t="s">
        <v>2391</v>
      </c>
      <c r="K187" s="12" t="s">
        <v>52</v>
      </c>
    </row>
    <row r="188" spans="1:11" x14ac:dyDescent="0.35">
      <c r="A188" s="12" t="e">
        <f t="shared" si="10"/>
        <v>#N/A</v>
      </c>
      <c r="B188" s="12">
        <f t="shared" si="12"/>
        <v>1</v>
      </c>
      <c r="C188" s="12" t="e">
        <f t="shared" si="11"/>
        <v>#N/A</v>
      </c>
      <c r="D188" t="s">
        <v>194</v>
      </c>
      <c r="E188" t="s">
        <v>244</v>
      </c>
      <c r="F188" t="s">
        <v>247</v>
      </c>
      <c r="G188">
        <v>77141601</v>
      </c>
      <c r="H188" t="s">
        <v>2393</v>
      </c>
      <c r="I188" t="s">
        <v>2394</v>
      </c>
      <c r="J188" t="s">
        <v>2393</v>
      </c>
      <c r="K188" s="12" t="s">
        <v>52</v>
      </c>
    </row>
    <row r="189" spans="1:11" x14ac:dyDescent="0.35">
      <c r="A189" s="12" t="e">
        <f t="shared" si="10"/>
        <v>#N/A</v>
      </c>
      <c r="B189" s="12">
        <f t="shared" si="12"/>
        <v>1</v>
      </c>
      <c r="C189" s="12" t="e">
        <f t="shared" si="11"/>
        <v>#N/A</v>
      </c>
      <c r="D189" t="s">
        <v>194</v>
      </c>
      <c r="E189" t="s">
        <v>244</v>
      </c>
      <c r="F189" t="s">
        <v>247</v>
      </c>
      <c r="G189">
        <v>76121701</v>
      </c>
      <c r="H189" t="s">
        <v>2395</v>
      </c>
      <c r="I189" t="s">
        <v>2396</v>
      </c>
      <c r="J189" t="s">
        <v>2395</v>
      </c>
      <c r="K189" s="12" t="s">
        <v>52</v>
      </c>
    </row>
    <row r="190" spans="1:11" x14ac:dyDescent="0.35">
      <c r="A190" s="12" t="e">
        <f t="shared" si="10"/>
        <v>#N/A</v>
      </c>
      <c r="B190" s="12">
        <f t="shared" si="12"/>
        <v>1</v>
      </c>
      <c r="C190" s="12" t="e">
        <f t="shared" si="11"/>
        <v>#N/A</v>
      </c>
      <c r="D190" t="s">
        <v>312</v>
      </c>
      <c r="E190" t="s">
        <v>320</v>
      </c>
      <c r="F190" t="s">
        <v>324</v>
      </c>
      <c r="G190">
        <v>80101507</v>
      </c>
      <c r="H190" t="s">
        <v>2397</v>
      </c>
      <c r="I190" t="s">
        <v>2398</v>
      </c>
      <c r="J190" t="s">
        <v>2397</v>
      </c>
      <c r="K190" s="12" t="s">
        <v>1902</v>
      </c>
    </row>
    <row r="191" spans="1:11" x14ac:dyDescent="0.35">
      <c r="A191" s="12" t="e">
        <f t="shared" si="10"/>
        <v>#N/A</v>
      </c>
      <c r="B191" s="12">
        <f t="shared" si="12"/>
        <v>1</v>
      </c>
      <c r="C191" s="12" t="e">
        <f t="shared" si="11"/>
        <v>#N/A</v>
      </c>
      <c r="D191" t="s">
        <v>312</v>
      </c>
      <c r="E191" t="s">
        <v>320</v>
      </c>
      <c r="F191" t="s">
        <v>324</v>
      </c>
      <c r="G191">
        <v>80101504</v>
      </c>
      <c r="H191" t="s">
        <v>2399</v>
      </c>
      <c r="I191" t="s">
        <v>2400</v>
      </c>
      <c r="J191" t="s">
        <v>2401</v>
      </c>
      <c r="K191" s="12" t="s">
        <v>52</v>
      </c>
    </row>
    <row r="192" spans="1:11" x14ac:dyDescent="0.35">
      <c r="A192" s="12" t="e">
        <f t="shared" si="10"/>
        <v>#N/A</v>
      </c>
      <c r="B192" s="12">
        <f t="shared" si="12"/>
        <v>1</v>
      </c>
      <c r="C192" s="12" t="e">
        <f t="shared" si="11"/>
        <v>#N/A</v>
      </c>
      <c r="D192" t="s">
        <v>312</v>
      </c>
      <c r="E192" t="s">
        <v>320</v>
      </c>
      <c r="F192" t="s">
        <v>324</v>
      </c>
      <c r="G192">
        <v>80101513</v>
      </c>
      <c r="H192" t="s">
        <v>2402</v>
      </c>
      <c r="I192" t="s">
        <v>2403</v>
      </c>
      <c r="J192" t="s">
        <v>2404</v>
      </c>
      <c r="K192" s="12" t="s">
        <v>52</v>
      </c>
    </row>
    <row r="193" spans="1:11" x14ac:dyDescent="0.35">
      <c r="A193" s="12" t="e">
        <f t="shared" si="10"/>
        <v>#N/A</v>
      </c>
      <c r="B193" s="12">
        <f t="shared" si="12"/>
        <v>1</v>
      </c>
      <c r="C193" s="12" t="e">
        <f t="shared" si="11"/>
        <v>#N/A</v>
      </c>
      <c r="D193" t="s">
        <v>312</v>
      </c>
      <c r="E193" t="s">
        <v>320</v>
      </c>
      <c r="F193" t="s">
        <v>323</v>
      </c>
      <c r="G193">
        <v>80101510</v>
      </c>
      <c r="H193" t="s">
        <v>2405</v>
      </c>
      <c r="I193" t="s">
        <v>2406</v>
      </c>
      <c r="J193" t="s">
        <v>2407</v>
      </c>
      <c r="K193" s="12" t="s">
        <v>1902</v>
      </c>
    </row>
    <row r="194" spans="1:11" x14ac:dyDescent="0.35">
      <c r="A194" s="12" t="e">
        <f t="shared" si="10"/>
        <v>#N/A</v>
      </c>
      <c r="B194" s="12">
        <f t="shared" si="12"/>
        <v>1</v>
      </c>
      <c r="C194" s="12" t="e">
        <f t="shared" si="11"/>
        <v>#N/A</v>
      </c>
      <c r="D194" t="s">
        <v>312</v>
      </c>
      <c r="E194" t="s">
        <v>320</v>
      </c>
      <c r="F194" t="s">
        <v>323</v>
      </c>
      <c r="G194">
        <v>80101514</v>
      </c>
      <c r="H194" t="s">
        <v>2408</v>
      </c>
      <c r="I194" t="s">
        <v>2409</v>
      </c>
      <c r="J194" t="s">
        <v>2410</v>
      </c>
      <c r="K194" s="12" t="s">
        <v>52</v>
      </c>
    </row>
    <row r="195" spans="1:11" x14ac:dyDescent="0.35">
      <c r="A195" s="12" t="e">
        <f t="shared" ref="A195:A258" si="13">"A"&amp;C195&amp;"B"&amp;B195</f>
        <v>#N/A</v>
      </c>
      <c r="B195" s="12">
        <f t="shared" si="12"/>
        <v>1</v>
      </c>
      <c r="C195" s="12" t="e">
        <f t="shared" ref="C195:C258" si="14">VLOOKUP(D195&amp;E195&amp;F195,T:U,2,FALSE)</f>
        <v>#N/A</v>
      </c>
      <c r="D195" t="s">
        <v>312</v>
      </c>
      <c r="E195" t="s">
        <v>320</v>
      </c>
      <c r="F195" t="s">
        <v>323</v>
      </c>
      <c r="G195">
        <v>81162305</v>
      </c>
      <c r="H195" t="s">
        <v>2411</v>
      </c>
      <c r="I195" t="s">
        <v>2412</v>
      </c>
      <c r="J195" t="s">
        <v>2411</v>
      </c>
      <c r="K195" s="12" t="s">
        <v>52</v>
      </c>
    </row>
    <row r="196" spans="1:11" x14ac:dyDescent="0.35">
      <c r="A196" s="12" t="e">
        <f t="shared" si="13"/>
        <v>#N/A</v>
      </c>
      <c r="B196" s="12">
        <f t="shared" ref="B196:B259" si="15">IFERROR(IF(C196=C195,B195+1,1),1)</f>
        <v>1</v>
      </c>
      <c r="C196" s="12" t="e">
        <f t="shared" si="14"/>
        <v>#N/A</v>
      </c>
      <c r="D196" t="s">
        <v>312</v>
      </c>
      <c r="E196" t="s">
        <v>320</v>
      </c>
      <c r="F196" t="s">
        <v>322</v>
      </c>
      <c r="G196">
        <v>80101505</v>
      </c>
      <c r="H196" t="s">
        <v>2413</v>
      </c>
      <c r="I196" t="s">
        <v>2414</v>
      </c>
      <c r="J196" t="s">
        <v>2415</v>
      </c>
      <c r="K196" s="12" t="s">
        <v>1902</v>
      </c>
    </row>
    <row r="197" spans="1:11" x14ac:dyDescent="0.35">
      <c r="A197" s="12" t="e">
        <f t="shared" si="13"/>
        <v>#N/A</v>
      </c>
      <c r="B197" s="12">
        <f t="shared" si="15"/>
        <v>1</v>
      </c>
      <c r="C197" s="12" t="e">
        <f t="shared" si="14"/>
        <v>#N/A</v>
      </c>
      <c r="D197" t="s">
        <v>312</v>
      </c>
      <c r="E197" t="s">
        <v>320</v>
      </c>
      <c r="F197" t="s">
        <v>322</v>
      </c>
      <c r="G197">
        <v>80122103</v>
      </c>
      <c r="H197" t="s">
        <v>2416</v>
      </c>
      <c r="I197" t="s">
        <v>2417</v>
      </c>
      <c r="J197" t="s">
        <v>2416</v>
      </c>
      <c r="K197" s="12" t="s">
        <v>52</v>
      </c>
    </row>
    <row r="198" spans="1:11" x14ac:dyDescent="0.35">
      <c r="A198" s="12" t="e">
        <f t="shared" si="13"/>
        <v>#N/A</v>
      </c>
      <c r="B198" s="12">
        <f t="shared" si="15"/>
        <v>1</v>
      </c>
      <c r="C198" s="12" t="e">
        <f t="shared" si="14"/>
        <v>#N/A</v>
      </c>
      <c r="D198" t="s">
        <v>312</v>
      </c>
      <c r="E198" t="s">
        <v>320</v>
      </c>
      <c r="F198" t="s">
        <v>321</v>
      </c>
      <c r="G198">
        <v>84111603</v>
      </c>
      <c r="H198" t="s">
        <v>2418</v>
      </c>
      <c r="I198" t="s">
        <v>2419</v>
      </c>
      <c r="J198" t="s">
        <v>2420</v>
      </c>
      <c r="K198" s="12" t="s">
        <v>1902</v>
      </c>
    </row>
    <row r="199" spans="1:11" x14ac:dyDescent="0.35">
      <c r="A199" s="12" t="e">
        <f t="shared" si="13"/>
        <v>#N/A</v>
      </c>
      <c r="B199" s="12">
        <f t="shared" si="15"/>
        <v>1</v>
      </c>
      <c r="C199" s="12" t="e">
        <f t="shared" si="14"/>
        <v>#N/A</v>
      </c>
      <c r="D199" t="s">
        <v>312</v>
      </c>
      <c r="E199" t="s">
        <v>320</v>
      </c>
      <c r="F199" t="s">
        <v>321</v>
      </c>
      <c r="G199">
        <v>84111601</v>
      </c>
      <c r="H199" t="s">
        <v>2421</v>
      </c>
      <c r="I199" t="s">
        <v>2422</v>
      </c>
      <c r="J199" t="s">
        <v>2423</v>
      </c>
      <c r="K199" s="12" t="s">
        <v>52</v>
      </c>
    </row>
    <row r="200" spans="1:11" x14ac:dyDescent="0.35">
      <c r="A200" s="12" t="e">
        <f t="shared" si="13"/>
        <v>#N/A</v>
      </c>
      <c r="B200" s="12">
        <f t="shared" si="15"/>
        <v>1</v>
      </c>
      <c r="C200" s="12" t="e">
        <f t="shared" si="14"/>
        <v>#N/A</v>
      </c>
      <c r="D200" t="s">
        <v>312</v>
      </c>
      <c r="E200" t="s">
        <v>320</v>
      </c>
      <c r="F200" t="s">
        <v>321</v>
      </c>
      <c r="G200">
        <v>84111602</v>
      </c>
      <c r="H200" t="s">
        <v>2424</v>
      </c>
      <c r="I200" t="s">
        <v>2425</v>
      </c>
      <c r="J200" t="s">
        <v>2426</v>
      </c>
      <c r="K200" s="12" t="s">
        <v>52</v>
      </c>
    </row>
    <row r="201" spans="1:11" x14ac:dyDescent="0.35">
      <c r="A201" s="12" t="e">
        <f t="shared" si="13"/>
        <v>#N/A</v>
      </c>
      <c r="B201" s="12">
        <f t="shared" si="15"/>
        <v>1</v>
      </c>
      <c r="C201" s="12" t="e">
        <f t="shared" si="14"/>
        <v>#N/A</v>
      </c>
      <c r="D201" t="s">
        <v>312</v>
      </c>
      <c r="E201" t="s">
        <v>332</v>
      </c>
      <c r="F201" t="s">
        <v>335</v>
      </c>
      <c r="G201">
        <v>80172103</v>
      </c>
      <c r="H201" t="s">
        <v>2427</v>
      </c>
      <c r="I201" t="s">
        <v>2428</v>
      </c>
      <c r="J201" t="s">
        <v>2429</v>
      </c>
      <c r="K201" s="12" t="s">
        <v>1902</v>
      </c>
    </row>
    <row r="202" spans="1:11" x14ac:dyDescent="0.35">
      <c r="A202" s="12" t="e">
        <f t="shared" si="13"/>
        <v>#N/A</v>
      </c>
      <c r="B202" s="12">
        <f t="shared" si="15"/>
        <v>1</v>
      </c>
      <c r="C202" s="12" t="e">
        <f t="shared" si="14"/>
        <v>#N/A</v>
      </c>
      <c r="D202" t="s">
        <v>312</v>
      </c>
      <c r="E202" t="s">
        <v>332</v>
      </c>
      <c r="F202" t="s">
        <v>338</v>
      </c>
      <c r="G202">
        <v>80101604</v>
      </c>
      <c r="H202" t="s">
        <v>2430</v>
      </c>
      <c r="I202" t="s">
        <v>2431</v>
      </c>
      <c r="J202" t="s">
        <v>2432</v>
      </c>
      <c r="K202" s="12" t="s">
        <v>1902</v>
      </c>
    </row>
    <row r="203" spans="1:11" x14ac:dyDescent="0.35">
      <c r="A203" s="12" t="e">
        <f t="shared" si="13"/>
        <v>#N/A</v>
      </c>
      <c r="B203" s="12">
        <f t="shared" si="15"/>
        <v>1</v>
      </c>
      <c r="C203" s="12" t="e">
        <f t="shared" si="14"/>
        <v>#N/A</v>
      </c>
      <c r="D203" t="s">
        <v>312</v>
      </c>
      <c r="E203" t="s">
        <v>332</v>
      </c>
      <c r="F203" t="s">
        <v>338</v>
      </c>
      <c r="G203">
        <v>80101607</v>
      </c>
      <c r="H203" t="s">
        <v>2433</v>
      </c>
      <c r="I203" t="s">
        <v>2434</v>
      </c>
      <c r="J203" t="s">
        <v>2435</v>
      </c>
      <c r="K203" s="12" t="s">
        <v>52</v>
      </c>
    </row>
    <row r="204" spans="1:11" x14ac:dyDescent="0.35">
      <c r="A204" s="12" t="e">
        <f t="shared" si="13"/>
        <v>#N/A</v>
      </c>
      <c r="B204" s="12">
        <f t="shared" si="15"/>
        <v>1</v>
      </c>
      <c r="C204" s="12" t="e">
        <f t="shared" si="14"/>
        <v>#N/A</v>
      </c>
      <c r="D204" t="s">
        <v>312</v>
      </c>
      <c r="E204" t="s">
        <v>332</v>
      </c>
      <c r="F204" t="s">
        <v>338</v>
      </c>
      <c r="G204">
        <v>80101606</v>
      </c>
      <c r="H204" t="s">
        <v>2436</v>
      </c>
      <c r="I204" t="s">
        <v>2437</v>
      </c>
      <c r="J204" t="s">
        <v>2438</v>
      </c>
      <c r="K204" s="12" t="s">
        <v>52</v>
      </c>
    </row>
    <row r="205" spans="1:11" x14ac:dyDescent="0.35">
      <c r="A205" s="12" t="e">
        <f t="shared" si="13"/>
        <v>#N/A</v>
      </c>
      <c r="B205" s="12">
        <f t="shared" si="15"/>
        <v>1</v>
      </c>
      <c r="C205" s="12" t="e">
        <f t="shared" si="14"/>
        <v>#N/A</v>
      </c>
      <c r="D205" t="s">
        <v>312</v>
      </c>
      <c r="E205" t="s">
        <v>332</v>
      </c>
      <c r="F205" t="s">
        <v>338</v>
      </c>
      <c r="G205">
        <v>80101603</v>
      </c>
      <c r="H205" t="s">
        <v>2439</v>
      </c>
      <c r="I205" t="s">
        <v>2440</v>
      </c>
      <c r="J205" t="s">
        <v>2441</v>
      </c>
      <c r="K205" s="12" t="s">
        <v>52</v>
      </c>
    </row>
    <row r="206" spans="1:11" x14ac:dyDescent="0.35">
      <c r="A206" s="12" t="e">
        <f t="shared" si="13"/>
        <v>#N/A</v>
      </c>
      <c r="B206" s="12">
        <f t="shared" si="15"/>
        <v>1</v>
      </c>
      <c r="C206" s="12" t="e">
        <f t="shared" si="14"/>
        <v>#N/A</v>
      </c>
      <c r="D206" t="s">
        <v>312</v>
      </c>
      <c r="E206" t="s">
        <v>332</v>
      </c>
      <c r="F206" t="s">
        <v>336</v>
      </c>
      <c r="G206">
        <v>80141518</v>
      </c>
      <c r="H206" t="s">
        <v>2442</v>
      </c>
      <c r="I206" t="s">
        <v>2443</v>
      </c>
      <c r="J206" t="s">
        <v>2444</v>
      </c>
      <c r="K206" s="12" t="s">
        <v>1902</v>
      </c>
    </row>
    <row r="207" spans="1:11" x14ac:dyDescent="0.35">
      <c r="A207" s="12" t="e">
        <f t="shared" si="13"/>
        <v>#N/A</v>
      </c>
      <c r="B207" s="12">
        <f t="shared" si="15"/>
        <v>1</v>
      </c>
      <c r="C207" s="12" t="e">
        <f t="shared" si="14"/>
        <v>#N/A</v>
      </c>
      <c r="D207" t="s">
        <v>312</v>
      </c>
      <c r="E207" t="s">
        <v>332</v>
      </c>
      <c r="F207" t="s">
        <v>336</v>
      </c>
      <c r="G207">
        <v>80141501</v>
      </c>
      <c r="H207" t="s">
        <v>2445</v>
      </c>
      <c r="I207" t="s">
        <v>2446</v>
      </c>
      <c r="J207" t="s">
        <v>2447</v>
      </c>
      <c r="K207" s="12" t="s">
        <v>52</v>
      </c>
    </row>
    <row r="208" spans="1:11" x14ac:dyDescent="0.35">
      <c r="A208" s="12" t="e">
        <f t="shared" si="13"/>
        <v>#N/A</v>
      </c>
      <c r="B208" s="12">
        <f t="shared" si="15"/>
        <v>1</v>
      </c>
      <c r="C208" s="12" t="e">
        <f t="shared" si="14"/>
        <v>#N/A</v>
      </c>
      <c r="D208" t="s">
        <v>312</v>
      </c>
      <c r="E208" t="s">
        <v>332</v>
      </c>
      <c r="F208" t="s">
        <v>336</v>
      </c>
      <c r="G208">
        <v>80141506</v>
      </c>
      <c r="H208" t="s">
        <v>2448</v>
      </c>
      <c r="I208" t="s">
        <v>2449</v>
      </c>
      <c r="J208" t="s">
        <v>2450</v>
      </c>
      <c r="K208" s="12" t="s">
        <v>52</v>
      </c>
    </row>
    <row r="209" spans="1:11" x14ac:dyDescent="0.35">
      <c r="A209" s="12" t="e">
        <f t="shared" si="13"/>
        <v>#N/A</v>
      </c>
      <c r="B209" s="12">
        <f t="shared" si="15"/>
        <v>1</v>
      </c>
      <c r="C209" s="12" t="e">
        <f t="shared" si="14"/>
        <v>#N/A</v>
      </c>
      <c r="D209" t="s">
        <v>312</v>
      </c>
      <c r="E209" t="s">
        <v>332</v>
      </c>
      <c r="F209" t="s">
        <v>336</v>
      </c>
      <c r="G209">
        <v>80141509</v>
      </c>
      <c r="H209" t="s">
        <v>2451</v>
      </c>
      <c r="I209" t="s">
        <v>2452</v>
      </c>
      <c r="J209" t="s">
        <v>2453</v>
      </c>
      <c r="K209" s="12" t="s">
        <v>52</v>
      </c>
    </row>
    <row r="210" spans="1:11" x14ac:dyDescent="0.35">
      <c r="A210" s="12" t="e">
        <f t="shared" si="13"/>
        <v>#N/A</v>
      </c>
      <c r="B210" s="12">
        <f t="shared" si="15"/>
        <v>1</v>
      </c>
      <c r="C210" s="12" t="e">
        <f t="shared" si="14"/>
        <v>#N/A</v>
      </c>
      <c r="D210" t="s">
        <v>312</v>
      </c>
      <c r="E210" t="s">
        <v>332</v>
      </c>
      <c r="F210" t="s">
        <v>336</v>
      </c>
      <c r="G210">
        <v>80141502</v>
      </c>
      <c r="H210" t="s">
        <v>2454</v>
      </c>
      <c r="I210" t="s">
        <v>2455</v>
      </c>
      <c r="J210" t="s">
        <v>2456</v>
      </c>
      <c r="K210" s="12" t="s">
        <v>52</v>
      </c>
    </row>
    <row r="211" spans="1:11" x14ac:dyDescent="0.35">
      <c r="A211" s="12" t="e">
        <f t="shared" si="13"/>
        <v>#N/A</v>
      </c>
      <c r="B211" s="12">
        <f t="shared" si="15"/>
        <v>1</v>
      </c>
      <c r="C211" s="12" t="e">
        <f t="shared" si="14"/>
        <v>#N/A</v>
      </c>
      <c r="D211" t="s">
        <v>312</v>
      </c>
      <c r="E211" t="s">
        <v>332</v>
      </c>
      <c r="F211" t="s">
        <v>339</v>
      </c>
      <c r="G211">
        <v>86132102</v>
      </c>
      <c r="H211" t="s">
        <v>2457</v>
      </c>
      <c r="I211" t="s">
        <v>2458</v>
      </c>
      <c r="J211" t="s">
        <v>2459</v>
      </c>
      <c r="K211" s="12" t="s">
        <v>1902</v>
      </c>
    </row>
    <row r="212" spans="1:11" x14ac:dyDescent="0.35">
      <c r="A212" s="12" t="e">
        <f t="shared" si="13"/>
        <v>#N/A</v>
      </c>
      <c r="B212" s="12">
        <f t="shared" si="15"/>
        <v>1</v>
      </c>
      <c r="C212" s="12" t="e">
        <f t="shared" si="14"/>
        <v>#N/A</v>
      </c>
      <c r="D212" t="s">
        <v>312</v>
      </c>
      <c r="E212" t="s">
        <v>332</v>
      </c>
      <c r="F212" t="s">
        <v>339</v>
      </c>
      <c r="G212">
        <v>86132101</v>
      </c>
      <c r="H212" t="s">
        <v>2460</v>
      </c>
      <c r="I212" t="s">
        <v>2461</v>
      </c>
      <c r="J212" t="s">
        <v>2462</v>
      </c>
      <c r="K212" s="12" t="s">
        <v>52</v>
      </c>
    </row>
    <row r="213" spans="1:11" x14ac:dyDescent="0.35">
      <c r="A213" s="12" t="e">
        <f t="shared" si="13"/>
        <v>#N/A</v>
      </c>
      <c r="B213" s="12">
        <f t="shared" si="15"/>
        <v>1</v>
      </c>
      <c r="C213" s="12" t="e">
        <f t="shared" si="14"/>
        <v>#N/A</v>
      </c>
      <c r="D213" t="s">
        <v>312</v>
      </c>
      <c r="E213" t="s">
        <v>332</v>
      </c>
      <c r="F213" t="s">
        <v>339</v>
      </c>
      <c r="G213">
        <v>86132103</v>
      </c>
      <c r="H213" t="s">
        <v>2463</v>
      </c>
      <c r="I213" t="s">
        <v>2464</v>
      </c>
      <c r="J213" t="s">
        <v>2465</v>
      </c>
      <c r="K213" s="12" t="s">
        <v>52</v>
      </c>
    </row>
    <row r="214" spans="1:11" x14ac:dyDescent="0.35">
      <c r="A214" s="12" t="e">
        <f t="shared" si="13"/>
        <v>#N/A</v>
      </c>
      <c r="B214" s="12">
        <f t="shared" si="15"/>
        <v>1</v>
      </c>
      <c r="C214" s="12" t="e">
        <f t="shared" si="14"/>
        <v>#N/A</v>
      </c>
      <c r="D214" t="s">
        <v>312</v>
      </c>
      <c r="E214" t="s">
        <v>332</v>
      </c>
      <c r="F214" t="s">
        <v>334</v>
      </c>
      <c r="G214">
        <v>81111504</v>
      </c>
      <c r="H214" t="s">
        <v>2466</v>
      </c>
      <c r="I214" t="s">
        <v>2467</v>
      </c>
      <c r="J214" t="s">
        <v>2466</v>
      </c>
      <c r="K214" s="12" t="s">
        <v>1902</v>
      </c>
    </row>
    <row r="215" spans="1:11" x14ac:dyDescent="0.35">
      <c r="A215" s="12" t="e">
        <f t="shared" si="13"/>
        <v>#N/A</v>
      </c>
      <c r="B215" s="12">
        <f t="shared" si="15"/>
        <v>1</v>
      </c>
      <c r="C215" s="12" t="e">
        <f t="shared" si="14"/>
        <v>#N/A</v>
      </c>
      <c r="D215" t="s">
        <v>312</v>
      </c>
      <c r="E215" t="s">
        <v>332</v>
      </c>
      <c r="F215" t="s">
        <v>334</v>
      </c>
      <c r="G215">
        <v>81111501</v>
      </c>
      <c r="H215" t="s">
        <v>2468</v>
      </c>
      <c r="I215" t="s">
        <v>2469</v>
      </c>
      <c r="J215" t="s">
        <v>2468</v>
      </c>
      <c r="K215" s="12" t="s">
        <v>52</v>
      </c>
    </row>
    <row r="216" spans="1:11" x14ac:dyDescent="0.35">
      <c r="A216" s="12" t="e">
        <f t="shared" si="13"/>
        <v>#N/A</v>
      </c>
      <c r="B216" s="12">
        <f t="shared" si="15"/>
        <v>1</v>
      </c>
      <c r="C216" s="12" t="e">
        <f t="shared" si="14"/>
        <v>#N/A</v>
      </c>
      <c r="D216" t="s">
        <v>312</v>
      </c>
      <c r="E216" t="s">
        <v>332</v>
      </c>
      <c r="F216" t="s">
        <v>334</v>
      </c>
      <c r="G216">
        <v>81111505</v>
      </c>
      <c r="H216" t="s">
        <v>2470</v>
      </c>
      <c r="I216" t="s">
        <v>2471</v>
      </c>
      <c r="J216" t="s">
        <v>2470</v>
      </c>
      <c r="K216" s="12" t="s">
        <v>52</v>
      </c>
    </row>
    <row r="217" spans="1:11" x14ac:dyDescent="0.35">
      <c r="A217" s="12" t="e">
        <f t="shared" si="13"/>
        <v>#N/A</v>
      </c>
      <c r="B217" s="12">
        <f t="shared" si="15"/>
        <v>1</v>
      </c>
      <c r="C217" s="12" t="e">
        <f t="shared" si="14"/>
        <v>#N/A</v>
      </c>
      <c r="D217" t="s">
        <v>312</v>
      </c>
      <c r="E217" t="s">
        <v>332</v>
      </c>
      <c r="F217" t="s">
        <v>334</v>
      </c>
      <c r="G217">
        <v>81111506</v>
      </c>
      <c r="H217" t="s">
        <v>2472</v>
      </c>
      <c r="I217" t="s">
        <v>2473</v>
      </c>
      <c r="J217" t="s">
        <v>2472</v>
      </c>
      <c r="K217" s="12" t="s">
        <v>52</v>
      </c>
    </row>
    <row r="218" spans="1:11" x14ac:dyDescent="0.35">
      <c r="A218" s="12" t="e">
        <f t="shared" si="13"/>
        <v>#N/A</v>
      </c>
      <c r="B218" s="12">
        <f t="shared" si="15"/>
        <v>1</v>
      </c>
      <c r="C218" s="12" t="e">
        <f t="shared" si="14"/>
        <v>#N/A</v>
      </c>
      <c r="D218" t="s">
        <v>312</v>
      </c>
      <c r="E218" t="s">
        <v>332</v>
      </c>
      <c r="F218" t="s">
        <v>334</v>
      </c>
      <c r="G218">
        <v>81111507</v>
      </c>
      <c r="H218" t="s">
        <v>2474</v>
      </c>
      <c r="I218" t="s">
        <v>2475</v>
      </c>
      <c r="J218" t="s">
        <v>2474</v>
      </c>
      <c r="K218" s="12" t="s">
        <v>52</v>
      </c>
    </row>
    <row r="219" spans="1:11" x14ac:dyDescent="0.35">
      <c r="A219" s="12" t="e">
        <f t="shared" si="13"/>
        <v>#N/A</v>
      </c>
      <c r="B219" s="12">
        <f t="shared" si="15"/>
        <v>1</v>
      </c>
      <c r="C219" s="12" t="e">
        <f t="shared" si="14"/>
        <v>#N/A</v>
      </c>
      <c r="D219" t="s">
        <v>312</v>
      </c>
      <c r="E219" t="s">
        <v>332</v>
      </c>
      <c r="F219" t="s">
        <v>334</v>
      </c>
      <c r="G219">
        <v>81111509</v>
      </c>
      <c r="H219" t="s">
        <v>2476</v>
      </c>
      <c r="I219" t="s">
        <v>2477</v>
      </c>
      <c r="J219" t="s">
        <v>2476</v>
      </c>
      <c r="K219" s="12" t="s">
        <v>52</v>
      </c>
    </row>
    <row r="220" spans="1:11" x14ac:dyDescent="0.35">
      <c r="A220" s="12" t="e">
        <f t="shared" si="13"/>
        <v>#N/A</v>
      </c>
      <c r="B220" s="12">
        <f t="shared" si="15"/>
        <v>1</v>
      </c>
      <c r="C220" s="12" t="e">
        <f t="shared" si="14"/>
        <v>#N/A</v>
      </c>
      <c r="D220" t="s">
        <v>312</v>
      </c>
      <c r="E220" t="s">
        <v>332</v>
      </c>
      <c r="F220" t="s">
        <v>334</v>
      </c>
      <c r="G220">
        <v>81111510</v>
      </c>
      <c r="H220" t="s">
        <v>2478</v>
      </c>
      <c r="I220" t="s">
        <v>2479</v>
      </c>
      <c r="J220" t="s">
        <v>2478</v>
      </c>
      <c r="K220" s="12" t="s">
        <v>52</v>
      </c>
    </row>
    <row r="221" spans="1:11" x14ac:dyDescent="0.35">
      <c r="A221" s="12" t="e">
        <f t="shared" si="13"/>
        <v>#N/A</v>
      </c>
      <c r="B221" s="12">
        <f t="shared" si="15"/>
        <v>1</v>
      </c>
      <c r="C221" s="12" t="e">
        <f t="shared" si="14"/>
        <v>#N/A</v>
      </c>
      <c r="D221" t="s">
        <v>312</v>
      </c>
      <c r="E221" t="s">
        <v>332</v>
      </c>
      <c r="F221" t="s">
        <v>334</v>
      </c>
      <c r="G221">
        <v>81111511</v>
      </c>
      <c r="H221" t="s">
        <v>2480</v>
      </c>
      <c r="I221" t="s">
        <v>2481</v>
      </c>
      <c r="J221" t="s">
        <v>2480</v>
      </c>
      <c r="K221" s="12" t="s">
        <v>52</v>
      </c>
    </row>
    <row r="222" spans="1:11" x14ac:dyDescent="0.35">
      <c r="A222" s="12" t="e">
        <f t="shared" si="13"/>
        <v>#N/A</v>
      </c>
      <c r="B222" s="12">
        <f t="shared" si="15"/>
        <v>1</v>
      </c>
      <c r="C222" s="12" t="e">
        <f t="shared" si="14"/>
        <v>#N/A</v>
      </c>
      <c r="D222" t="s">
        <v>312</v>
      </c>
      <c r="E222" t="s">
        <v>332</v>
      </c>
      <c r="F222" t="s">
        <v>334</v>
      </c>
      <c r="G222">
        <v>81111512</v>
      </c>
      <c r="H222" t="s">
        <v>2482</v>
      </c>
      <c r="I222" t="s">
        <v>2483</v>
      </c>
      <c r="J222" t="s">
        <v>2482</v>
      </c>
      <c r="K222" s="12" t="s">
        <v>52</v>
      </c>
    </row>
    <row r="223" spans="1:11" x14ac:dyDescent="0.35">
      <c r="A223" s="12" t="e">
        <f t="shared" si="13"/>
        <v>#N/A</v>
      </c>
      <c r="B223" s="12">
        <f t="shared" si="15"/>
        <v>1</v>
      </c>
      <c r="C223" s="12" t="e">
        <f t="shared" si="14"/>
        <v>#N/A</v>
      </c>
      <c r="D223" t="s">
        <v>312</v>
      </c>
      <c r="E223" t="s">
        <v>332</v>
      </c>
      <c r="F223" t="s">
        <v>334</v>
      </c>
      <c r="G223">
        <v>81111602</v>
      </c>
      <c r="H223" t="s">
        <v>2484</v>
      </c>
      <c r="I223" t="s">
        <v>2485</v>
      </c>
      <c r="J223" t="s">
        <v>2484</v>
      </c>
      <c r="K223" s="12" t="s">
        <v>52</v>
      </c>
    </row>
    <row r="224" spans="1:11" x14ac:dyDescent="0.35">
      <c r="A224" s="12" t="e">
        <f t="shared" si="13"/>
        <v>#N/A</v>
      </c>
      <c r="B224" s="12">
        <f t="shared" si="15"/>
        <v>1</v>
      </c>
      <c r="C224" s="12" t="e">
        <f t="shared" si="14"/>
        <v>#N/A</v>
      </c>
      <c r="D224" t="s">
        <v>312</v>
      </c>
      <c r="E224" t="s">
        <v>332</v>
      </c>
      <c r="F224" t="s">
        <v>334</v>
      </c>
      <c r="G224">
        <v>81111603</v>
      </c>
      <c r="H224" t="s">
        <v>2486</v>
      </c>
      <c r="I224" t="s">
        <v>2487</v>
      </c>
      <c r="J224" t="s">
        <v>2486</v>
      </c>
      <c r="K224" s="12" t="s">
        <v>52</v>
      </c>
    </row>
    <row r="225" spans="1:11" x14ac:dyDescent="0.35">
      <c r="A225" s="12" t="e">
        <f t="shared" si="13"/>
        <v>#N/A</v>
      </c>
      <c r="B225" s="12">
        <f t="shared" si="15"/>
        <v>1</v>
      </c>
      <c r="C225" s="12" t="e">
        <f t="shared" si="14"/>
        <v>#N/A</v>
      </c>
      <c r="D225" t="s">
        <v>312</v>
      </c>
      <c r="E225" t="s">
        <v>332</v>
      </c>
      <c r="F225" t="s">
        <v>334</v>
      </c>
      <c r="G225">
        <v>81111612</v>
      </c>
      <c r="H225" t="s">
        <v>2488</v>
      </c>
      <c r="I225" t="s">
        <v>2489</v>
      </c>
      <c r="J225" t="s">
        <v>2488</v>
      </c>
      <c r="K225" s="12" t="s">
        <v>52</v>
      </c>
    </row>
    <row r="226" spans="1:11" x14ac:dyDescent="0.35">
      <c r="A226" s="12" t="e">
        <f t="shared" si="13"/>
        <v>#N/A</v>
      </c>
      <c r="B226" s="12">
        <f t="shared" si="15"/>
        <v>1</v>
      </c>
      <c r="C226" s="12" t="e">
        <f t="shared" si="14"/>
        <v>#N/A</v>
      </c>
      <c r="D226" t="s">
        <v>312</v>
      </c>
      <c r="E226" t="s">
        <v>332</v>
      </c>
      <c r="F226" t="s">
        <v>334</v>
      </c>
      <c r="G226">
        <v>81111701</v>
      </c>
      <c r="H226" t="s">
        <v>2490</v>
      </c>
      <c r="I226" t="s">
        <v>2491</v>
      </c>
      <c r="J226" t="s">
        <v>2490</v>
      </c>
      <c r="K226" s="12" t="s">
        <v>52</v>
      </c>
    </row>
    <row r="227" spans="1:11" x14ac:dyDescent="0.35">
      <c r="A227" s="12" t="e">
        <f t="shared" si="13"/>
        <v>#N/A</v>
      </c>
      <c r="B227" s="12">
        <f t="shared" si="15"/>
        <v>1</v>
      </c>
      <c r="C227" s="12" t="e">
        <f t="shared" si="14"/>
        <v>#N/A</v>
      </c>
      <c r="D227" t="s">
        <v>312</v>
      </c>
      <c r="E227" t="s">
        <v>332</v>
      </c>
      <c r="F227" t="s">
        <v>334</v>
      </c>
      <c r="G227">
        <v>81111702</v>
      </c>
      <c r="H227" t="s">
        <v>2492</v>
      </c>
      <c r="I227" t="s">
        <v>2493</v>
      </c>
      <c r="J227" t="s">
        <v>2492</v>
      </c>
      <c r="K227" s="12" t="s">
        <v>52</v>
      </c>
    </row>
    <row r="228" spans="1:11" x14ac:dyDescent="0.35">
      <c r="A228" s="12" t="e">
        <f t="shared" si="13"/>
        <v>#N/A</v>
      </c>
      <c r="B228" s="12">
        <f t="shared" si="15"/>
        <v>1</v>
      </c>
      <c r="C228" s="12" t="e">
        <f t="shared" si="14"/>
        <v>#N/A</v>
      </c>
      <c r="D228" t="s">
        <v>312</v>
      </c>
      <c r="E228" t="s">
        <v>332</v>
      </c>
      <c r="F228" t="s">
        <v>334</v>
      </c>
      <c r="G228">
        <v>81111704</v>
      </c>
      <c r="H228" t="s">
        <v>2494</v>
      </c>
      <c r="I228" t="s">
        <v>2495</v>
      </c>
      <c r="J228" t="s">
        <v>2494</v>
      </c>
      <c r="K228" s="12" t="s">
        <v>52</v>
      </c>
    </row>
    <row r="229" spans="1:11" x14ac:dyDescent="0.35">
      <c r="A229" s="12" t="e">
        <f t="shared" si="13"/>
        <v>#N/A</v>
      </c>
      <c r="B229" s="12">
        <f t="shared" si="15"/>
        <v>1</v>
      </c>
      <c r="C229" s="12" t="e">
        <f t="shared" si="14"/>
        <v>#N/A</v>
      </c>
      <c r="D229" t="s">
        <v>312</v>
      </c>
      <c r="E229" t="s">
        <v>332</v>
      </c>
      <c r="F229" t="s">
        <v>334</v>
      </c>
      <c r="G229">
        <v>81111705</v>
      </c>
      <c r="H229" t="s">
        <v>2496</v>
      </c>
      <c r="I229" t="s">
        <v>2497</v>
      </c>
      <c r="J229" t="s">
        <v>2496</v>
      </c>
      <c r="K229" s="12" t="s">
        <v>52</v>
      </c>
    </row>
    <row r="230" spans="1:11" x14ac:dyDescent="0.35">
      <c r="A230" s="12" t="e">
        <f t="shared" si="13"/>
        <v>#N/A</v>
      </c>
      <c r="B230" s="12">
        <f t="shared" si="15"/>
        <v>1</v>
      </c>
      <c r="C230" s="12" t="e">
        <f t="shared" si="14"/>
        <v>#N/A</v>
      </c>
      <c r="D230" t="s">
        <v>312</v>
      </c>
      <c r="E230" t="s">
        <v>332</v>
      </c>
      <c r="F230" t="s">
        <v>334</v>
      </c>
      <c r="G230">
        <v>81111706</v>
      </c>
      <c r="H230" t="s">
        <v>2498</v>
      </c>
      <c r="I230" t="s">
        <v>2499</v>
      </c>
      <c r="J230" t="s">
        <v>2498</v>
      </c>
      <c r="K230" s="12" t="s">
        <v>52</v>
      </c>
    </row>
    <row r="231" spans="1:11" x14ac:dyDescent="0.35">
      <c r="A231" s="12" t="e">
        <f t="shared" si="13"/>
        <v>#N/A</v>
      </c>
      <c r="B231" s="12">
        <f t="shared" si="15"/>
        <v>1</v>
      </c>
      <c r="C231" s="12" t="e">
        <f t="shared" si="14"/>
        <v>#N/A</v>
      </c>
      <c r="D231" t="s">
        <v>312</v>
      </c>
      <c r="E231" t="s">
        <v>332</v>
      </c>
      <c r="F231" t="s">
        <v>334</v>
      </c>
      <c r="G231">
        <v>81111707</v>
      </c>
      <c r="H231" t="s">
        <v>2500</v>
      </c>
      <c r="I231" t="s">
        <v>2501</v>
      </c>
      <c r="J231" t="s">
        <v>2500</v>
      </c>
      <c r="K231" s="12" t="s">
        <v>52</v>
      </c>
    </row>
    <row r="232" spans="1:11" x14ac:dyDescent="0.35">
      <c r="A232" s="12" t="e">
        <f t="shared" si="13"/>
        <v>#N/A</v>
      </c>
      <c r="B232" s="12">
        <f t="shared" si="15"/>
        <v>1</v>
      </c>
      <c r="C232" s="12" t="e">
        <f t="shared" si="14"/>
        <v>#N/A</v>
      </c>
      <c r="D232" t="s">
        <v>312</v>
      </c>
      <c r="E232" t="s">
        <v>332</v>
      </c>
      <c r="F232" t="s">
        <v>334</v>
      </c>
      <c r="G232">
        <v>81111708</v>
      </c>
      <c r="H232" t="s">
        <v>2502</v>
      </c>
      <c r="I232" t="s">
        <v>2503</v>
      </c>
      <c r="J232" t="s">
        <v>2502</v>
      </c>
      <c r="K232" s="12" t="s">
        <v>52</v>
      </c>
    </row>
    <row r="233" spans="1:11" x14ac:dyDescent="0.35">
      <c r="A233" s="12" t="e">
        <f t="shared" si="13"/>
        <v>#N/A</v>
      </c>
      <c r="B233" s="12">
        <f t="shared" si="15"/>
        <v>1</v>
      </c>
      <c r="C233" s="12" t="e">
        <f t="shared" si="14"/>
        <v>#N/A</v>
      </c>
      <c r="D233" t="s">
        <v>312</v>
      </c>
      <c r="E233" t="s">
        <v>332</v>
      </c>
      <c r="F233" t="s">
        <v>340</v>
      </c>
      <c r="G233">
        <v>81111508</v>
      </c>
      <c r="H233" t="s">
        <v>2504</v>
      </c>
      <c r="I233" t="s">
        <v>2505</v>
      </c>
      <c r="J233" t="s">
        <v>2504</v>
      </c>
      <c r="K233" s="12" t="s">
        <v>1902</v>
      </c>
    </row>
    <row r="234" spans="1:11" x14ac:dyDescent="0.35">
      <c r="A234" s="12" t="e">
        <f t="shared" si="13"/>
        <v>#N/A</v>
      </c>
      <c r="B234" s="12">
        <f t="shared" si="15"/>
        <v>1</v>
      </c>
      <c r="C234" s="12" t="e">
        <f t="shared" si="14"/>
        <v>#N/A</v>
      </c>
      <c r="D234" t="s">
        <v>312</v>
      </c>
      <c r="E234" t="s">
        <v>332</v>
      </c>
      <c r="F234" t="s">
        <v>341</v>
      </c>
      <c r="G234">
        <v>81111503</v>
      </c>
      <c r="H234" t="s">
        <v>2506</v>
      </c>
      <c r="I234" t="s">
        <v>2507</v>
      </c>
      <c r="J234" t="s">
        <v>2506</v>
      </c>
      <c r="K234" s="12" t="s">
        <v>1902</v>
      </c>
    </row>
    <row r="235" spans="1:11" x14ac:dyDescent="0.35">
      <c r="A235" s="12" t="str">
        <f t="shared" si="13"/>
        <v>A17B1</v>
      </c>
      <c r="B235" s="12">
        <f t="shared" si="15"/>
        <v>1</v>
      </c>
      <c r="C235" s="12">
        <f t="shared" si="14"/>
        <v>17</v>
      </c>
      <c r="D235" t="s">
        <v>312</v>
      </c>
      <c r="E235" t="s">
        <v>332</v>
      </c>
      <c r="F235" t="s">
        <v>333</v>
      </c>
      <c r="G235">
        <v>81112002</v>
      </c>
      <c r="H235" t="s">
        <v>2508</v>
      </c>
      <c r="I235" t="s">
        <v>2509</v>
      </c>
      <c r="J235" t="s">
        <v>2508</v>
      </c>
      <c r="K235" s="12" t="s">
        <v>1902</v>
      </c>
    </row>
    <row r="236" spans="1:11" x14ac:dyDescent="0.35">
      <c r="A236" s="12" t="str">
        <f t="shared" si="13"/>
        <v>A17B2</v>
      </c>
      <c r="B236" s="12">
        <f t="shared" si="15"/>
        <v>2</v>
      </c>
      <c r="C236" s="12">
        <f t="shared" si="14"/>
        <v>17</v>
      </c>
      <c r="D236" t="s">
        <v>312</v>
      </c>
      <c r="E236" t="s">
        <v>332</v>
      </c>
      <c r="F236" t="s">
        <v>333</v>
      </c>
      <c r="G236">
        <v>81112001</v>
      </c>
      <c r="H236" t="s">
        <v>2510</v>
      </c>
      <c r="I236" t="s">
        <v>2511</v>
      </c>
      <c r="J236" t="s">
        <v>2510</v>
      </c>
      <c r="K236" s="12" t="s">
        <v>52</v>
      </c>
    </row>
    <row r="237" spans="1:11" x14ac:dyDescent="0.35">
      <c r="A237" s="12" t="str">
        <f t="shared" si="13"/>
        <v>A17B3</v>
      </c>
      <c r="B237" s="12">
        <f t="shared" si="15"/>
        <v>3</v>
      </c>
      <c r="C237" s="12">
        <f t="shared" si="14"/>
        <v>17</v>
      </c>
      <c r="D237" t="s">
        <v>312</v>
      </c>
      <c r="E237" t="s">
        <v>332</v>
      </c>
      <c r="F237" t="s">
        <v>333</v>
      </c>
      <c r="G237">
        <v>81112003</v>
      </c>
      <c r="H237" t="s">
        <v>2512</v>
      </c>
      <c r="I237" t="s">
        <v>2513</v>
      </c>
      <c r="J237" t="s">
        <v>2512</v>
      </c>
      <c r="K237" s="12" t="s">
        <v>52</v>
      </c>
    </row>
    <row r="238" spans="1:11" x14ac:dyDescent="0.35">
      <c r="A238" s="12" t="str">
        <f t="shared" si="13"/>
        <v>A17B4</v>
      </c>
      <c r="B238" s="12">
        <f t="shared" si="15"/>
        <v>4</v>
      </c>
      <c r="C238" s="12">
        <f t="shared" si="14"/>
        <v>17</v>
      </c>
      <c r="D238" t="s">
        <v>312</v>
      </c>
      <c r="E238" t="s">
        <v>332</v>
      </c>
      <c r="F238" t="s">
        <v>333</v>
      </c>
      <c r="G238">
        <v>81112004</v>
      </c>
      <c r="H238" t="s">
        <v>2514</v>
      </c>
      <c r="I238" t="s">
        <v>2515</v>
      </c>
      <c r="J238" t="s">
        <v>2516</v>
      </c>
      <c r="K238" s="12" t="s">
        <v>52</v>
      </c>
    </row>
    <row r="239" spans="1:11" x14ac:dyDescent="0.35">
      <c r="A239" s="12" t="str">
        <f t="shared" si="13"/>
        <v>A17B5</v>
      </c>
      <c r="B239" s="12">
        <f t="shared" si="15"/>
        <v>5</v>
      </c>
      <c r="C239" s="12">
        <f t="shared" si="14"/>
        <v>17</v>
      </c>
      <c r="D239" t="s">
        <v>312</v>
      </c>
      <c r="E239" t="s">
        <v>332</v>
      </c>
      <c r="F239" t="s">
        <v>333</v>
      </c>
      <c r="G239">
        <v>81112006</v>
      </c>
      <c r="H239" t="s">
        <v>2517</v>
      </c>
      <c r="I239" t="s">
        <v>2518</v>
      </c>
      <c r="J239" t="s">
        <v>2517</v>
      </c>
      <c r="K239" s="12" t="s">
        <v>52</v>
      </c>
    </row>
    <row r="240" spans="1:11" x14ac:dyDescent="0.35">
      <c r="A240" s="12" t="str">
        <f t="shared" si="13"/>
        <v>A17B6</v>
      </c>
      <c r="B240" s="12">
        <f t="shared" si="15"/>
        <v>6</v>
      </c>
      <c r="C240" s="12">
        <f t="shared" si="14"/>
        <v>17</v>
      </c>
      <c r="D240" t="s">
        <v>312</v>
      </c>
      <c r="E240" t="s">
        <v>332</v>
      </c>
      <c r="F240" t="s">
        <v>333</v>
      </c>
      <c r="G240">
        <v>81112007</v>
      </c>
      <c r="H240" t="s">
        <v>2519</v>
      </c>
      <c r="I240" t="s">
        <v>2520</v>
      </c>
      <c r="J240" t="s">
        <v>2519</v>
      </c>
      <c r="K240" s="12" t="s">
        <v>52</v>
      </c>
    </row>
    <row r="241" spans="1:11" x14ac:dyDescent="0.35">
      <c r="A241" s="12" t="str">
        <f t="shared" si="13"/>
        <v>A17B7</v>
      </c>
      <c r="B241" s="12">
        <f t="shared" si="15"/>
        <v>7</v>
      </c>
      <c r="C241" s="12">
        <f t="shared" si="14"/>
        <v>17</v>
      </c>
      <c r="D241" t="s">
        <v>312</v>
      </c>
      <c r="E241" t="s">
        <v>332</v>
      </c>
      <c r="F241" t="s">
        <v>333</v>
      </c>
      <c r="G241">
        <v>81112009</v>
      </c>
      <c r="H241" t="s">
        <v>2521</v>
      </c>
      <c r="I241" t="s">
        <v>2522</v>
      </c>
      <c r="J241" t="s">
        <v>2521</v>
      </c>
      <c r="K241" s="12" t="s">
        <v>52</v>
      </c>
    </row>
    <row r="242" spans="1:11" x14ac:dyDescent="0.35">
      <c r="A242" s="12" t="str">
        <f t="shared" si="13"/>
        <v>A17B8</v>
      </c>
      <c r="B242" s="12">
        <f t="shared" si="15"/>
        <v>8</v>
      </c>
      <c r="C242" s="12">
        <f t="shared" si="14"/>
        <v>17</v>
      </c>
      <c r="D242" t="s">
        <v>312</v>
      </c>
      <c r="E242" t="s">
        <v>332</v>
      </c>
      <c r="F242" t="s">
        <v>333</v>
      </c>
      <c r="G242">
        <v>81112010</v>
      </c>
      <c r="H242" t="s">
        <v>2523</v>
      </c>
      <c r="I242" t="s">
        <v>2524</v>
      </c>
      <c r="J242" t="s">
        <v>2523</v>
      </c>
      <c r="K242" s="12" t="s">
        <v>52</v>
      </c>
    </row>
    <row r="243" spans="1:11" x14ac:dyDescent="0.35">
      <c r="A243" s="12" t="str">
        <f t="shared" si="13"/>
        <v>A17B9</v>
      </c>
      <c r="B243" s="12">
        <f t="shared" si="15"/>
        <v>9</v>
      </c>
      <c r="C243" s="12">
        <f t="shared" si="14"/>
        <v>17</v>
      </c>
      <c r="D243" t="s">
        <v>312</v>
      </c>
      <c r="E243" t="s">
        <v>332</v>
      </c>
      <c r="F243" t="s">
        <v>333</v>
      </c>
      <c r="G243">
        <v>43232314</v>
      </c>
      <c r="H243" t="s">
        <v>2525</v>
      </c>
      <c r="I243" t="s">
        <v>2526</v>
      </c>
      <c r="J243" t="s">
        <v>2525</v>
      </c>
      <c r="K243" s="12" t="s">
        <v>52</v>
      </c>
    </row>
    <row r="244" spans="1:11" x14ac:dyDescent="0.35">
      <c r="A244" s="12" t="str">
        <f t="shared" si="13"/>
        <v>A17B10</v>
      </c>
      <c r="B244" s="12">
        <f t="shared" si="15"/>
        <v>10</v>
      </c>
      <c r="C244" s="12">
        <f t="shared" si="14"/>
        <v>17</v>
      </c>
      <c r="D244" t="s">
        <v>312</v>
      </c>
      <c r="E244" t="s">
        <v>332</v>
      </c>
      <c r="F244" t="s">
        <v>333</v>
      </c>
      <c r="G244">
        <v>81162302</v>
      </c>
      <c r="H244" t="s">
        <v>2527</v>
      </c>
      <c r="I244" t="s">
        <v>2528</v>
      </c>
      <c r="J244" t="s">
        <v>2527</v>
      </c>
      <c r="K244" s="12" t="s">
        <v>52</v>
      </c>
    </row>
    <row r="245" spans="1:11" x14ac:dyDescent="0.35">
      <c r="A245" s="12" t="str">
        <f t="shared" si="13"/>
        <v>A17B11</v>
      </c>
      <c r="B245" s="12">
        <f t="shared" si="15"/>
        <v>11</v>
      </c>
      <c r="C245" s="12">
        <f t="shared" si="14"/>
        <v>17</v>
      </c>
      <c r="D245" t="s">
        <v>312</v>
      </c>
      <c r="E245" t="s">
        <v>332</v>
      </c>
      <c r="F245" t="s">
        <v>333</v>
      </c>
      <c r="G245">
        <v>81162004</v>
      </c>
      <c r="H245" t="s">
        <v>2529</v>
      </c>
      <c r="I245" t="s">
        <v>2530</v>
      </c>
      <c r="J245" t="s">
        <v>2529</v>
      </c>
      <c r="K245" s="12" t="s">
        <v>52</v>
      </c>
    </row>
    <row r="246" spans="1:11" x14ac:dyDescent="0.35">
      <c r="A246" s="12" t="e">
        <f t="shared" si="13"/>
        <v>#N/A</v>
      </c>
      <c r="B246" s="12">
        <f t="shared" si="15"/>
        <v>1</v>
      </c>
      <c r="C246" s="12" t="e">
        <f t="shared" si="14"/>
        <v>#N/A</v>
      </c>
      <c r="D246" t="s">
        <v>312</v>
      </c>
      <c r="E246" t="s">
        <v>332</v>
      </c>
      <c r="F246" t="s">
        <v>337</v>
      </c>
      <c r="G246">
        <v>81162310</v>
      </c>
      <c r="H246" t="s">
        <v>2531</v>
      </c>
      <c r="I246" t="s">
        <v>2532</v>
      </c>
      <c r="J246" t="s">
        <v>2533</v>
      </c>
      <c r="K246" s="12" t="s">
        <v>1902</v>
      </c>
    </row>
    <row r="247" spans="1:11" x14ac:dyDescent="0.35">
      <c r="A247" s="12" t="e">
        <f t="shared" si="13"/>
        <v>#N/A</v>
      </c>
      <c r="B247" s="12">
        <f t="shared" si="15"/>
        <v>1</v>
      </c>
      <c r="C247" s="12" t="e">
        <f t="shared" si="14"/>
        <v>#N/A</v>
      </c>
      <c r="D247" t="s">
        <v>312</v>
      </c>
      <c r="E247" t="s">
        <v>325</v>
      </c>
      <c r="F247" t="s">
        <v>326</v>
      </c>
      <c r="G247">
        <v>81162200</v>
      </c>
      <c r="H247" t="s">
        <v>2534</v>
      </c>
      <c r="I247" t="s">
        <v>2535</v>
      </c>
      <c r="J247" t="s">
        <v>2534</v>
      </c>
      <c r="K247" s="12" t="s">
        <v>1902</v>
      </c>
    </row>
    <row r="248" spans="1:11" x14ac:dyDescent="0.35">
      <c r="A248" s="12" t="e">
        <f t="shared" si="13"/>
        <v>#N/A</v>
      </c>
      <c r="B248" s="12">
        <f t="shared" si="15"/>
        <v>1</v>
      </c>
      <c r="C248" s="12" t="e">
        <f t="shared" si="14"/>
        <v>#N/A</v>
      </c>
      <c r="D248" t="s">
        <v>312</v>
      </c>
      <c r="E248" t="s">
        <v>325</v>
      </c>
      <c r="F248" t="s">
        <v>326</v>
      </c>
      <c r="G248">
        <v>81162204</v>
      </c>
      <c r="H248" t="s">
        <v>2536</v>
      </c>
      <c r="I248" t="s">
        <v>2537</v>
      </c>
      <c r="J248" t="s">
        <v>2536</v>
      </c>
      <c r="K248" s="12" t="s">
        <v>52</v>
      </c>
    </row>
    <row r="249" spans="1:11" x14ac:dyDescent="0.35">
      <c r="A249" s="12" t="e">
        <f t="shared" si="13"/>
        <v>#N/A</v>
      </c>
      <c r="B249" s="12">
        <f t="shared" si="15"/>
        <v>1</v>
      </c>
      <c r="C249" s="12" t="e">
        <f t="shared" si="14"/>
        <v>#N/A</v>
      </c>
      <c r="D249" t="s">
        <v>312</v>
      </c>
      <c r="E249" t="s">
        <v>325</v>
      </c>
      <c r="F249" t="s">
        <v>326</v>
      </c>
      <c r="G249">
        <v>81162201</v>
      </c>
      <c r="H249" t="s">
        <v>2538</v>
      </c>
      <c r="I249" t="s">
        <v>2539</v>
      </c>
      <c r="J249" t="s">
        <v>2538</v>
      </c>
      <c r="K249" s="12" t="s">
        <v>52</v>
      </c>
    </row>
    <row r="250" spans="1:11" x14ac:dyDescent="0.35">
      <c r="A250" s="12" t="e">
        <f t="shared" si="13"/>
        <v>#N/A</v>
      </c>
      <c r="B250" s="12">
        <f t="shared" si="15"/>
        <v>1</v>
      </c>
      <c r="C250" s="12" t="e">
        <f t="shared" si="14"/>
        <v>#N/A</v>
      </c>
      <c r="D250" t="s">
        <v>312</v>
      </c>
      <c r="E250" t="s">
        <v>325</v>
      </c>
      <c r="F250" t="s">
        <v>326</v>
      </c>
      <c r="G250">
        <v>81162202</v>
      </c>
      <c r="H250" t="s">
        <v>2540</v>
      </c>
      <c r="I250" t="s">
        <v>2541</v>
      </c>
      <c r="J250" t="s">
        <v>2540</v>
      </c>
      <c r="K250" s="12" t="s">
        <v>52</v>
      </c>
    </row>
    <row r="251" spans="1:11" x14ac:dyDescent="0.35">
      <c r="A251" s="12" t="e">
        <f t="shared" si="13"/>
        <v>#N/A</v>
      </c>
      <c r="B251" s="12">
        <f t="shared" si="15"/>
        <v>1</v>
      </c>
      <c r="C251" s="12" t="e">
        <f t="shared" si="14"/>
        <v>#N/A</v>
      </c>
      <c r="D251" t="s">
        <v>312</v>
      </c>
      <c r="E251" t="s">
        <v>325</v>
      </c>
      <c r="F251" t="s">
        <v>326</v>
      </c>
      <c r="G251">
        <v>81162203</v>
      </c>
      <c r="H251" t="s">
        <v>2542</v>
      </c>
      <c r="I251" t="s">
        <v>2543</v>
      </c>
      <c r="J251" t="s">
        <v>2542</v>
      </c>
      <c r="K251" s="12" t="s">
        <v>52</v>
      </c>
    </row>
    <row r="252" spans="1:11" x14ac:dyDescent="0.35">
      <c r="A252" s="12" t="e">
        <f t="shared" si="13"/>
        <v>#N/A</v>
      </c>
      <c r="B252" s="12">
        <f t="shared" si="15"/>
        <v>1</v>
      </c>
      <c r="C252" s="12" t="e">
        <f t="shared" si="14"/>
        <v>#N/A</v>
      </c>
      <c r="D252" t="s">
        <v>312</v>
      </c>
      <c r="E252" t="s">
        <v>325</v>
      </c>
      <c r="F252" t="s">
        <v>326</v>
      </c>
      <c r="G252">
        <v>43232806</v>
      </c>
      <c r="H252" t="s">
        <v>2544</v>
      </c>
      <c r="I252" t="s">
        <v>2545</v>
      </c>
      <c r="J252" t="s">
        <v>2544</v>
      </c>
      <c r="K252" s="12" t="s">
        <v>52</v>
      </c>
    </row>
    <row r="253" spans="1:11" x14ac:dyDescent="0.35">
      <c r="A253" s="12" t="e">
        <f t="shared" si="13"/>
        <v>#N/A</v>
      </c>
      <c r="B253" s="12">
        <f t="shared" si="15"/>
        <v>1</v>
      </c>
      <c r="C253" s="12" t="e">
        <f t="shared" si="14"/>
        <v>#N/A</v>
      </c>
      <c r="D253" t="s">
        <v>312</v>
      </c>
      <c r="E253" t="s">
        <v>325</v>
      </c>
      <c r="F253" t="s">
        <v>327</v>
      </c>
      <c r="G253">
        <v>81162100</v>
      </c>
      <c r="H253" t="s">
        <v>2546</v>
      </c>
      <c r="I253" t="s">
        <v>2547</v>
      </c>
      <c r="J253" t="s">
        <v>2546</v>
      </c>
      <c r="K253" s="12" t="s">
        <v>1902</v>
      </c>
    </row>
    <row r="254" spans="1:11" x14ac:dyDescent="0.35">
      <c r="A254" s="12" t="e">
        <f t="shared" si="13"/>
        <v>#N/A</v>
      </c>
      <c r="B254" s="12">
        <f t="shared" si="15"/>
        <v>1</v>
      </c>
      <c r="C254" s="12" t="e">
        <f t="shared" si="14"/>
        <v>#N/A</v>
      </c>
      <c r="D254" t="s">
        <v>312</v>
      </c>
      <c r="E254" t="s">
        <v>325</v>
      </c>
      <c r="F254" t="s">
        <v>327</v>
      </c>
      <c r="G254">
        <v>81162103</v>
      </c>
      <c r="H254" t="s">
        <v>2548</v>
      </c>
      <c r="I254" t="s">
        <v>2549</v>
      </c>
      <c r="J254" t="s">
        <v>2548</v>
      </c>
      <c r="K254" s="12" t="s">
        <v>52</v>
      </c>
    </row>
    <row r="255" spans="1:11" x14ac:dyDescent="0.35">
      <c r="A255" s="12" t="e">
        <f t="shared" si="13"/>
        <v>#N/A</v>
      </c>
      <c r="B255" s="12">
        <f t="shared" si="15"/>
        <v>1</v>
      </c>
      <c r="C255" s="12" t="e">
        <f t="shared" si="14"/>
        <v>#N/A</v>
      </c>
      <c r="D255" t="s">
        <v>312</v>
      </c>
      <c r="E255" t="s">
        <v>325</v>
      </c>
      <c r="F255" t="s">
        <v>327</v>
      </c>
      <c r="G255">
        <v>81162104</v>
      </c>
      <c r="H255" t="s">
        <v>2550</v>
      </c>
      <c r="I255" t="s">
        <v>2551</v>
      </c>
      <c r="J255" t="s">
        <v>2550</v>
      </c>
      <c r="K255" s="12" t="s">
        <v>52</v>
      </c>
    </row>
    <row r="256" spans="1:11" x14ac:dyDescent="0.35">
      <c r="A256" s="12" t="e">
        <f t="shared" si="13"/>
        <v>#N/A</v>
      </c>
      <c r="B256" s="12">
        <f t="shared" si="15"/>
        <v>1</v>
      </c>
      <c r="C256" s="12" t="e">
        <f t="shared" si="14"/>
        <v>#N/A</v>
      </c>
      <c r="D256" t="s">
        <v>312</v>
      </c>
      <c r="E256" t="s">
        <v>325</v>
      </c>
      <c r="F256" t="s">
        <v>327</v>
      </c>
      <c r="G256">
        <v>81162101</v>
      </c>
      <c r="H256" t="s">
        <v>2552</v>
      </c>
      <c r="I256" t="s">
        <v>2553</v>
      </c>
      <c r="J256" t="s">
        <v>2552</v>
      </c>
      <c r="K256" s="12" t="s">
        <v>52</v>
      </c>
    </row>
    <row r="257" spans="1:11" x14ac:dyDescent="0.35">
      <c r="A257" s="12" t="e">
        <f t="shared" si="13"/>
        <v>#N/A</v>
      </c>
      <c r="B257" s="12">
        <f t="shared" si="15"/>
        <v>1</v>
      </c>
      <c r="C257" s="12" t="e">
        <f t="shared" si="14"/>
        <v>#N/A</v>
      </c>
      <c r="D257" t="s">
        <v>312</v>
      </c>
      <c r="E257" t="s">
        <v>325</v>
      </c>
      <c r="F257" t="s">
        <v>327</v>
      </c>
      <c r="G257">
        <v>81162102</v>
      </c>
      <c r="H257" t="s">
        <v>2554</v>
      </c>
      <c r="I257" t="s">
        <v>2555</v>
      </c>
      <c r="J257" t="s">
        <v>2554</v>
      </c>
      <c r="K257" s="12" t="s">
        <v>52</v>
      </c>
    </row>
    <row r="258" spans="1:11" x14ac:dyDescent="0.35">
      <c r="A258" s="12" t="str">
        <f t="shared" si="13"/>
        <v>A18B1</v>
      </c>
      <c r="B258" s="12">
        <f t="shared" si="15"/>
        <v>1</v>
      </c>
      <c r="C258" s="12">
        <f t="shared" si="14"/>
        <v>18</v>
      </c>
      <c r="D258" t="s">
        <v>312</v>
      </c>
      <c r="E258" t="s">
        <v>325</v>
      </c>
      <c r="F258" t="s">
        <v>328</v>
      </c>
      <c r="G258">
        <v>81111513</v>
      </c>
      <c r="H258" t="s">
        <v>2556</v>
      </c>
      <c r="I258" t="s">
        <v>2557</v>
      </c>
      <c r="J258" t="s">
        <v>2556</v>
      </c>
      <c r="K258" s="12" t="s">
        <v>1902</v>
      </c>
    </row>
    <row r="259" spans="1:11" x14ac:dyDescent="0.35">
      <c r="A259" s="12" t="e">
        <f t="shared" ref="A259:A322" si="16">"A"&amp;C259&amp;"B"&amp;B259</f>
        <v>#N/A</v>
      </c>
      <c r="B259" s="12">
        <f t="shared" si="15"/>
        <v>1</v>
      </c>
      <c r="C259" s="12" t="e">
        <f t="shared" ref="C259:C322" si="17">VLOOKUP(D259&amp;E259&amp;F259,T:U,2,FALSE)</f>
        <v>#N/A</v>
      </c>
      <c r="D259" t="s">
        <v>312</v>
      </c>
      <c r="E259" t="s">
        <v>329</v>
      </c>
      <c r="F259" t="s">
        <v>331</v>
      </c>
      <c r="G259">
        <v>81111804</v>
      </c>
      <c r="H259" t="s">
        <v>2558</v>
      </c>
      <c r="I259" t="s">
        <v>2559</v>
      </c>
      <c r="J259" t="s">
        <v>2558</v>
      </c>
      <c r="K259" s="12" t="s">
        <v>1902</v>
      </c>
    </row>
    <row r="260" spans="1:11" x14ac:dyDescent="0.35">
      <c r="A260" s="12" t="e">
        <f t="shared" si="16"/>
        <v>#N/A</v>
      </c>
      <c r="B260" s="12">
        <f t="shared" ref="B260:B323" si="18">IFERROR(IF(C260=C259,B259+1,1),1)</f>
        <v>1</v>
      </c>
      <c r="C260" s="12" t="e">
        <f t="shared" si="17"/>
        <v>#N/A</v>
      </c>
      <c r="D260" t="s">
        <v>312</v>
      </c>
      <c r="E260" t="s">
        <v>329</v>
      </c>
      <c r="F260" t="s">
        <v>331</v>
      </c>
      <c r="G260">
        <v>81111803</v>
      </c>
      <c r="H260" t="s">
        <v>2560</v>
      </c>
      <c r="I260" t="s">
        <v>2561</v>
      </c>
      <c r="J260" t="s">
        <v>2560</v>
      </c>
      <c r="K260" s="12" t="s">
        <v>52</v>
      </c>
    </row>
    <row r="261" spans="1:11" x14ac:dyDescent="0.35">
      <c r="A261" s="12" t="e">
        <f t="shared" si="16"/>
        <v>#N/A</v>
      </c>
      <c r="B261" s="12">
        <f t="shared" si="18"/>
        <v>1</v>
      </c>
      <c r="C261" s="12" t="e">
        <f t="shared" si="17"/>
        <v>#N/A</v>
      </c>
      <c r="D261" t="s">
        <v>312</v>
      </c>
      <c r="E261" t="s">
        <v>329</v>
      </c>
      <c r="F261" t="s">
        <v>331</v>
      </c>
      <c r="G261">
        <v>81161502</v>
      </c>
      <c r="H261" t="s">
        <v>2562</v>
      </c>
      <c r="I261" t="s">
        <v>2563</v>
      </c>
      <c r="J261" t="s">
        <v>2562</v>
      </c>
      <c r="K261" s="12" t="s">
        <v>52</v>
      </c>
    </row>
    <row r="262" spans="1:11" x14ac:dyDescent="0.35">
      <c r="A262" s="12" t="e">
        <f t="shared" si="16"/>
        <v>#N/A</v>
      </c>
      <c r="B262" s="12">
        <f t="shared" si="18"/>
        <v>1</v>
      </c>
      <c r="C262" s="12" t="e">
        <f t="shared" si="17"/>
        <v>#N/A</v>
      </c>
      <c r="D262" t="s">
        <v>312</v>
      </c>
      <c r="E262" t="s">
        <v>329</v>
      </c>
      <c r="F262" t="s">
        <v>331</v>
      </c>
      <c r="G262">
        <v>81161503</v>
      </c>
      <c r="H262" t="s">
        <v>2564</v>
      </c>
      <c r="I262" t="s">
        <v>2565</v>
      </c>
      <c r="J262" t="s">
        <v>2564</v>
      </c>
      <c r="K262" s="12" t="s">
        <v>52</v>
      </c>
    </row>
    <row r="263" spans="1:11" x14ac:dyDescent="0.35">
      <c r="A263" s="12" t="e">
        <f t="shared" si="16"/>
        <v>#N/A</v>
      </c>
      <c r="B263" s="12">
        <f t="shared" si="18"/>
        <v>1</v>
      </c>
      <c r="C263" s="12" t="e">
        <f t="shared" si="17"/>
        <v>#N/A</v>
      </c>
      <c r="D263" t="s">
        <v>312</v>
      </c>
      <c r="E263" t="s">
        <v>329</v>
      </c>
      <c r="F263" t="s">
        <v>331</v>
      </c>
      <c r="G263">
        <v>84141702</v>
      </c>
      <c r="H263" t="s">
        <v>2566</v>
      </c>
      <c r="I263" t="s">
        <v>2567</v>
      </c>
      <c r="J263" t="s">
        <v>2566</v>
      </c>
      <c r="K263" s="12" t="s">
        <v>52</v>
      </c>
    </row>
    <row r="264" spans="1:11" x14ac:dyDescent="0.35">
      <c r="A264" s="12" t="e">
        <f t="shared" si="16"/>
        <v>#N/A</v>
      </c>
      <c r="B264" s="12">
        <f t="shared" si="18"/>
        <v>1</v>
      </c>
      <c r="C264" s="12" t="e">
        <f t="shared" si="17"/>
        <v>#N/A</v>
      </c>
      <c r="D264" t="s">
        <v>312</v>
      </c>
      <c r="E264" t="s">
        <v>329</v>
      </c>
      <c r="F264" t="s">
        <v>331</v>
      </c>
      <c r="G264">
        <v>83112201</v>
      </c>
      <c r="H264" t="s">
        <v>2568</v>
      </c>
      <c r="I264" t="s">
        <v>2569</v>
      </c>
      <c r="J264" t="s">
        <v>2568</v>
      </c>
      <c r="K264" s="12" t="s">
        <v>52</v>
      </c>
    </row>
    <row r="265" spans="1:11" x14ac:dyDescent="0.35">
      <c r="A265" s="12" t="e">
        <f t="shared" si="16"/>
        <v>#N/A</v>
      </c>
      <c r="B265" s="12">
        <f t="shared" si="18"/>
        <v>1</v>
      </c>
      <c r="C265" s="12" t="e">
        <f t="shared" si="17"/>
        <v>#N/A</v>
      </c>
      <c r="D265" t="s">
        <v>312</v>
      </c>
      <c r="E265" t="s">
        <v>329</v>
      </c>
      <c r="F265" t="s">
        <v>331</v>
      </c>
      <c r="G265">
        <v>83112202</v>
      </c>
      <c r="H265" t="s">
        <v>2570</v>
      </c>
      <c r="I265" t="s">
        <v>2571</v>
      </c>
      <c r="J265" t="s">
        <v>2570</v>
      </c>
      <c r="K265" s="12" t="s">
        <v>52</v>
      </c>
    </row>
    <row r="266" spans="1:11" x14ac:dyDescent="0.35">
      <c r="A266" s="12" t="e">
        <f t="shared" si="16"/>
        <v>#N/A</v>
      </c>
      <c r="B266" s="12">
        <f t="shared" si="18"/>
        <v>1</v>
      </c>
      <c r="C266" s="12" t="e">
        <f t="shared" si="17"/>
        <v>#N/A</v>
      </c>
      <c r="D266" t="s">
        <v>312</v>
      </c>
      <c r="E266" t="s">
        <v>329</v>
      </c>
      <c r="F266" t="s">
        <v>331</v>
      </c>
      <c r="G266">
        <v>83112203</v>
      </c>
      <c r="H266" t="s">
        <v>2572</v>
      </c>
      <c r="I266" t="s">
        <v>2573</v>
      </c>
      <c r="J266" t="s">
        <v>2572</v>
      </c>
      <c r="K266" s="12" t="s">
        <v>52</v>
      </c>
    </row>
    <row r="267" spans="1:11" x14ac:dyDescent="0.35">
      <c r="A267" s="12" t="e">
        <f t="shared" si="16"/>
        <v>#N/A</v>
      </c>
      <c r="B267" s="12">
        <f t="shared" si="18"/>
        <v>1</v>
      </c>
      <c r="C267" s="12" t="e">
        <f t="shared" si="17"/>
        <v>#N/A</v>
      </c>
      <c r="D267" t="s">
        <v>312</v>
      </c>
      <c r="E267" t="s">
        <v>329</v>
      </c>
      <c r="F267" t="s">
        <v>331</v>
      </c>
      <c r="G267">
        <v>83112204</v>
      </c>
      <c r="H267" t="s">
        <v>2574</v>
      </c>
      <c r="I267" t="s">
        <v>2575</v>
      </c>
      <c r="J267" t="s">
        <v>2574</v>
      </c>
      <c r="K267" s="12" t="s">
        <v>52</v>
      </c>
    </row>
    <row r="268" spans="1:11" x14ac:dyDescent="0.35">
      <c r="A268" s="12" t="e">
        <f t="shared" si="16"/>
        <v>#N/A</v>
      </c>
      <c r="B268" s="12">
        <f t="shared" si="18"/>
        <v>1</v>
      </c>
      <c r="C268" s="12" t="e">
        <f t="shared" si="17"/>
        <v>#N/A</v>
      </c>
      <c r="D268" t="s">
        <v>312</v>
      </c>
      <c r="E268" t="s">
        <v>329</v>
      </c>
      <c r="F268" t="s">
        <v>331</v>
      </c>
      <c r="G268">
        <v>83112205</v>
      </c>
      <c r="H268" t="s">
        <v>2576</v>
      </c>
      <c r="I268" t="s">
        <v>2577</v>
      </c>
      <c r="J268" t="s">
        <v>2576</v>
      </c>
      <c r="K268" s="12" t="s">
        <v>52</v>
      </c>
    </row>
    <row r="269" spans="1:11" x14ac:dyDescent="0.35">
      <c r="A269" s="12" t="e">
        <f t="shared" si="16"/>
        <v>#N/A</v>
      </c>
      <c r="B269" s="12">
        <f t="shared" si="18"/>
        <v>1</v>
      </c>
      <c r="C269" s="12" t="e">
        <f t="shared" si="17"/>
        <v>#N/A</v>
      </c>
      <c r="D269" t="s">
        <v>312</v>
      </c>
      <c r="E269" t="s">
        <v>329</v>
      </c>
      <c r="F269" t="s">
        <v>331</v>
      </c>
      <c r="G269">
        <v>81112218</v>
      </c>
      <c r="H269" t="s">
        <v>2578</v>
      </c>
      <c r="I269" t="s">
        <v>2579</v>
      </c>
      <c r="J269" t="s">
        <v>2578</v>
      </c>
      <c r="K269" s="12" t="s">
        <v>52</v>
      </c>
    </row>
    <row r="270" spans="1:11" x14ac:dyDescent="0.35">
      <c r="A270" s="12" t="e">
        <f t="shared" si="16"/>
        <v>#N/A</v>
      </c>
      <c r="B270" s="12">
        <f t="shared" si="18"/>
        <v>1</v>
      </c>
      <c r="C270" s="12" t="e">
        <f t="shared" si="17"/>
        <v>#N/A</v>
      </c>
      <c r="D270" t="s">
        <v>312</v>
      </c>
      <c r="E270" t="s">
        <v>329</v>
      </c>
      <c r="F270" t="s">
        <v>330</v>
      </c>
      <c r="G270">
        <v>81111801</v>
      </c>
      <c r="H270" t="s">
        <v>2580</v>
      </c>
      <c r="I270" t="s">
        <v>2581</v>
      </c>
      <c r="J270" t="s">
        <v>2580</v>
      </c>
      <c r="K270" s="12" t="s">
        <v>1902</v>
      </c>
    </row>
    <row r="271" spans="1:11" x14ac:dyDescent="0.35">
      <c r="A271" s="12" t="e">
        <f t="shared" si="16"/>
        <v>#N/A</v>
      </c>
      <c r="B271" s="12">
        <f t="shared" si="18"/>
        <v>1</v>
      </c>
      <c r="C271" s="12" t="e">
        <f t="shared" si="17"/>
        <v>#N/A</v>
      </c>
      <c r="D271" t="s">
        <v>312</v>
      </c>
      <c r="E271" t="s">
        <v>329</v>
      </c>
      <c r="F271" t="s">
        <v>330</v>
      </c>
      <c r="G271">
        <v>43233201</v>
      </c>
      <c r="H271" t="s">
        <v>2582</v>
      </c>
      <c r="I271" t="s">
        <v>2583</v>
      </c>
      <c r="J271" t="s">
        <v>2582</v>
      </c>
      <c r="K271" s="12" t="s">
        <v>52</v>
      </c>
    </row>
    <row r="272" spans="1:11" x14ac:dyDescent="0.35">
      <c r="A272" s="12" t="e">
        <f t="shared" si="16"/>
        <v>#N/A</v>
      </c>
      <c r="B272" s="12">
        <f t="shared" si="18"/>
        <v>1</v>
      </c>
      <c r="C272" s="12" t="e">
        <f t="shared" si="17"/>
        <v>#N/A</v>
      </c>
      <c r="D272" t="s">
        <v>312</v>
      </c>
      <c r="E272" t="s">
        <v>329</v>
      </c>
      <c r="F272" t="s">
        <v>330</v>
      </c>
      <c r="G272">
        <v>43233203</v>
      </c>
      <c r="H272" t="s">
        <v>2584</v>
      </c>
      <c r="I272" t="s">
        <v>2585</v>
      </c>
      <c r="J272" t="s">
        <v>2584</v>
      </c>
      <c r="K272" s="12" t="s">
        <v>52</v>
      </c>
    </row>
    <row r="273" spans="1:11" x14ac:dyDescent="0.35">
      <c r="A273" s="12" t="e">
        <f t="shared" si="16"/>
        <v>#N/A</v>
      </c>
      <c r="B273" s="12">
        <f t="shared" si="18"/>
        <v>1</v>
      </c>
      <c r="C273" s="12" t="e">
        <f t="shared" si="17"/>
        <v>#N/A</v>
      </c>
      <c r="D273" t="s">
        <v>312</v>
      </c>
      <c r="E273" t="s">
        <v>329</v>
      </c>
      <c r="F273" t="s">
        <v>330</v>
      </c>
      <c r="G273">
        <v>43233205</v>
      </c>
      <c r="H273" t="s">
        <v>2586</v>
      </c>
      <c r="I273" t="s">
        <v>2587</v>
      </c>
      <c r="J273" t="s">
        <v>2586</v>
      </c>
      <c r="K273" s="12" t="s">
        <v>52</v>
      </c>
    </row>
    <row r="274" spans="1:11" x14ac:dyDescent="0.35">
      <c r="A274" s="12" t="e">
        <f t="shared" si="16"/>
        <v>#N/A</v>
      </c>
      <c r="B274" s="12">
        <f t="shared" si="18"/>
        <v>1</v>
      </c>
      <c r="C274" s="12" t="e">
        <f t="shared" si="17"/>
        <v>#N/A</v>
      </c>
      <c r="D274" t="s">
        <v>312</v>
      </c>
      <c r="E274" t="s">
        <v>329</v>
      </c>
      <c r="F274" t="s">
        <v>330</v>
      </c>
      <c r="G274">
        <v>43233206</v>
      </c>
      <c r="H274" t="s">
        <v>2588</v>
      </c>
      <c r="I274" t="s">
        <v>2589</v>
      </c>
      <c r="J274" t="s">
        <v>2588</v>
      </c>
      <c r="K274" s="12" t="s">
        <v>52</v>
      </c>
    </row>
    <row r="275" spans="1:11" x14ac:dyDescent="0.35">
      <c r="A275" s="12" t="e">
        <f t="shared" si="16"/>
        <v>#N/A</v>
      </c>
      <c r="B275" s="12">
        <f t="shared" si="18"/>
        <v>1</v>
      </c>
      <c r="C275" s="12" t="e">
        <f t="shared" si="17"/>
        <v>#N/A</v>
      </c>
      <c r="D275" t="s">
        <v>312</v>
      </c>
      <c r="E275" t="s">
        <v>342</v>
      </c>
      <c r="F275" t="s">
        <v>343</v>
      </c>
      <c r="G275">
        <v>81112501</v>
      </c>
      <c r="H275" t="s">
        <v>2590</v>
      </c>
      <c r="I275" t="s">
        <v>2591</v>
      </c>
      <c r="J275" t="s">
        <v>2590</v>
      </c>
      <c r="K275" s="12" t="s">
        <v>1902</v>
      </c>
    </row>
    <row r="276" spans="1:11" x14ac:dyDescent="0.35">
      <c r="A276" s="12" t="e">
        <f t="shared" si="16"/>
        <v>#N/A</v>
      </c>
      <c r="B276" s="12">
        <f t="shared" si="18"/>
        <v>1</v>
      </c>
      <c r="C276" s="12" t="e">
        <f t="shared" si="17"/>
        <v>#N/A</v>
      </c>
      <c r="D276" t="s">
        <v>312</v>
      </c>
      <c r="E276" t="s">
        <v>342</v>
      </c>
      <c r="F276" t="s">
        <v>344</v>
      </c>
      <c r="G276">
        <v>81112201</v>
      </c>
      <c r="H276" t="s">
        <v>2592</v>
      </c>
      <c r="I276" t="s">
        <v>2593</v>
      </c>
      <c r="J276" t="s">
        <v>2592</v>
      </c>
      <c r="K276" s="12" t="s">
        <v>1902</v>
      </c>
    </row>
    <row r="277" spans="1:11" x14ac:dyDescent="0.35">
      <c r="A277" s="12" t="e">
        <f t="shared" si="16"/>
        <v>#N/A</v>
      </c>
      <c r="B277" s="12">
        <f t="shared" si="18"/>
        <v>1</v>
      </c>
      <c r="C277" s="12" t="e">
        <f t="shared" si="17"/>
        <v>#N/A</v>
      </c>
      <c r="D277" t="s">
        <v>312</v>
      </c>
      <c r="E277" t="s">
        <v>342</v>
      </c>
      <c r="F277" t="s">
        <v>344</v>
      </c>
      <c r="G277">
        <v>81112202</v>
      </c>
      <c r="H277" t="s">
        <v>2594</v>
      </c>
      <c r="I277" t="s">
        <v>2595</v>
      </c>
      <c r="J277" t="s">
        <v>2594</v>
      </c>
      <c r="K277" s="12" t="s">
        <v>52</v>
      </c>
    </row>
    <row r="278" spans="1:11" x14ac:dyDescent="0.35">
      <c r="A278" s="12" t="e">
        <f t="shared" si="16"/>
        <v>#N/A</v>
      </c>
      <c r="B278" s="12">
        <f t="shared" si="18"/>
        <v>1</v>
      </c>
      <c r="C278" s="12" t="e">
        <f t="shared" si="17"/>
        <v>#N/A</v>
      </c>
      <c r="D278" t="s">
        <v>312</v>
      </c>
      <c r="E278" t="s">
        <v>342</v>
      </c>
      <c r="F278" t="s">
        <v>344</v>
      </c>
      <c r="G278">
        <v>81112203</v>
      </c>
      <c r="H278" t="s">
        <v>2596</v>
      </c>
      <c r="I278" t="s">
        <v>2597</v>
      </c>
      <c r="J278" t="s">
        <v>2596</v>
      </c>
      <c r="K278" s="12" t="s">
        <v>52</v>
      </c>
    </row>
    <row r="279" spans="1:11" x14ac:dyDescent="0.35">
      <c r="A279" s="12" t="e">
        <f t="shared" si="16"/>
        <v>#N/A</v>
      </c>
      <c r="B279" s="12">
        <f t="shared" si="18"/>
        <v>1</v>
      </c>
      <c r="C279" s="12" t="e">
        <f t="shared" si="17"/>
        <v>#N/A</v>
      </c>
      <c r="D279" t="s">
        <v>312</v>
      </c>
      <c r="E279" t="s">
        <v>342</v>
      </c>
      <c r="F279" t="s">
        <v>344</v>
      </c>
      <c r="G279">
        <v>81112204</v>
      </c>
      <c r="H279" t="s">
        <v>2598</v>
      </c>
      <c r="I279" t="s">
        <v>2599</v>
      </c>
      <c r="J279" t="s">
        <v>2598</v>
      </c>
      <c r="K279" s="12" t="s">
        <v>52</v>
      </c>
    </row>
    <row r="280" spans="1:11" x14ac:dyDescent="0.35">
      <c r="A280" s="12" t="e">
        <f t="shared" si="16"/>
        <v>#N/A</v>
      </c>
      <c r="B280" s="12">
        <f t="shared" si="18"/>
        <v>1</v>
      </c>
      <c r="C280" s="12" t="e">
        <f t="shared" si="17"/>
        <v>#N/A</v>
      </c>
      <c r="D280" t="s">
        <v>312</v>
      </c>
      <c r="E280" t="s">
        <v>342</v>
      </c>
      <c r="F280" t="s">
        <v>344</v>
      </c>
      <c r="G280">
        <v>81112205</v>
      </c>
      <c r="H280" t="s">
        <v>2600</v>
      </c>
      <c r="I280" t="s">
        <v>2601</v>
      </c>
      <c r="J280" t="s">
        <v>2600</v>
      </c>
      <c r="K280" s="12" t="s">
        <v>52</v>
      </c>
    </row>
    <row r="281" spans="1:11" x14ac:dyDescent="0.35">
      <c r="A281" s="12" t="e">
        <f t="shared" si="16"/>
        <v>#N/A</v>
      </c>
      <c r="B281" s="12">
        <f t="shared" si="18"/>
        <v>1</v>
      </c>
      <c r="C281" s="12" t="e">
        <f t="shared" si="17"/>
        <v>#N/A</v>
      </c>
      <c r="D281" t="s">
        <v>312</v>
      </c>
      <c r="E281" t="s">
        <v>342</v>
      </c>
      <c r="F281" t="s">
        <v>344</v>
      </c>
      <c r="G281">
        <v>81112206</v>
      </c>
      <c r="H281" t="s">
        <v>2602</v>
      </c>
      <c r="I281" t="s">
        <v>2603</v>
      </c>
      <c r="J281" t="s">
        <v>2602</v>
      </c>
      <c r="K281" s="12" t="s">
        <v>52</v>
      </c>
    </row>
    <row r="282" spans="1:11" x14ac:dyDescent="0.35">
      <c r="A282" s="12" t="e">
        <f t="shared" si="16"/>
        <v>#N/A</v>
      </c>
      <c r="B282" s="12">
        <f t="shared" si="18"/>
        <v>1</v>
      </c>
      <c r="C282" s="12" t="e">
        <f t="shared" si="17"/>
        <v>#N/A</v>
      </c>
      <c r="D282" t="s">
        <v>312</v>
      </c>
      <c r="E282" t="s">
        <v>342</v>
      </c>
      <c r="F282" t="s">
        <v>344</v>
      </c>
      <c r="G282">
        <v>81112207</v>
      </c>
      <c r="H282" t="s">
        <v>2604</v>
      </c>
      <c r="I282" t="s">
        <v>2605</v>
      </c>
      <c r="J282" t="s">
        <v>2604</v>
      </c>
      <c r="K282" s="12" t="s">
        <v>52</v>
      </c>
    </row>
    <row r="283" spans="1:11" x14ac:dyDescent="0.35">
      <c r="A283" s="12" t="e">
        <f t="shared" si="16"/>
        <v>#N/A</v>
      </c>
      <c r="B283" s="12">
        <f t="shared" si="18"/>
        <v>1</v>
      </c>
      <c r="C283" s="12" t="e">
        <f t="shared" si="17"/>
        <v>#N/A</v>
      </c>
      <c r="D283" t="s">
        <v>312</v>
      </c>
      <c r="E283" t="s">
        <v>342</v>
      </c>
      <c r="F283" t="s">
        <v>344</v>
      </c>
      <c r="G283">
        <v>81112208</v>
      </c>
      <c r="H283" t="s">
        <v>2606</v>
      </c>
      <c r="I283" t="s">
        <v>2607</v>
      </c>
      <c r="J283" t="s">
        <v>2606</v>
      </c>
      <c r="K283" s="12" t="s">
        <v>52</v>
      </c>
    </row>
    <row r="284" spans="1:11" x14ac:dyDescent="0.35">
      <c r="A284" s="12" t="e">
        <f t="shared" si="16"/>
        <v>#N/A</v>
      </c>
      <c r="B284" s="12">
        <f t="shared" si="18"/>
        <v>1</v>
      </c>
      <c r="C284" s="12" t="e">
        <f t="shared" si="17"/>
        <v>#N/A</v>
      </c>
      <c r="D284" t="s">
        <v>312</v>
      </c>
      <c r="E284" t="s">
        <v>342</v>
      </c>
      <c r="F284" t="s">
        <v>344</v>
      </c>
      <c r="G284">
        <v>81112209</v>
      </c>
      <c r="H284" t="s">
        <v>2608</v>
      </c>
      <c r="I284" t="s">
        <v>2609</v>
      </c>
      <c r="J284" t="s">
        <v>2608</v>
      </c>
      <c r="K284" s="12" t="s">
        <v>52</v>
      </c>
    </row>
    <row r="285" spans="1:11" x14ac:dyDescent="0.35">
      <c r="A285" s="12" t="e">
        <f t="shared" si="16"/>
        <v>#N/A</v>
      </c>
      <c r="B285" s="12">
        <f t="shared" si="18"/>
        <v>1</v>
      </c>
      <c r="C285" s="12" t="e">
        <f t="shared" si="17"/>
        <v>#N/A</v>
      </c>
      <c r="D285" t="s">
        <v>312</v>
      </c>
      <c r="E285" t="s">
        <v>342</v>
      </c>
      <c r="F285" t="s">
        <v>344</v>
      </c>
      <c r="G285">
        <v>81112210</v>
      </c>
      <c r="H285" t="s">
        <v>2610</v>
      </c>
      <c r="I285" t="s">
        <v>2611</v>
      </c>
      <c r="J285" t="s">
        <v>2610</v>
      </c>
      <c r="K285" s="12" t="s">
        <v>52</v>
      </c>
    </row>
    <row r="286" spans="1:11" x14ac:dyDescent="0.35">
      <c r="A286" s="12" t="e">
        <f t="shared" si="16"/>
        <v>#N/A</v>
      </c>
      <c r="B286" s="12">
        <f t="shared" si="18"/>
        <v>1</v>
      </c>
      <c r="C286" s="12" t="e">
        <f t="shared" si="17"/>
        <v>#N/A</v>
      </c>
      <c r="D286" t="s">
        <v>312</v>
      </c>
      <c r="E286" t="s">
        <v>342</v>
      </c>
      <c r="F286" t="s">
        <v>344</v>
      </c>
      <c r="G286">
        <v>81112211</v>
      </c>
      <c r="H286" t="s">
        <v>2612</v>
      </c>
      <c r="I286" t="s">
        <v>2613</v>
      </c>
      <c r="J286" t="s">
        <v>2612</v>
      </c>
      <c r="K286" s="12" t="s">
        <v>52</v>
      </c>
    </row>
    <row r="287" spans="1:11" x14ac:dyDescent="0.35">
      <c r="A287" s="12" t="e">
        <f t="shared" si="16"/>
        <v>#N/A</v>
      </c>
      <c r="B287" s="12">
        <f t="shared" si="18"/>
        <v>1</v>
      </c>
      <c r="C287" s="12" t="e">
        <f t="shared" si="17"/>
        <v>#N/A</v>
      </c>
      <c r="D287" t="s">
        <v>312</v>
      </c>
      <c r="E287" t="s">
        <v>342</v>
      </c>
      <c r="F287" t="s">
        <v>344</v>
      </c>
      <c r="G287">
        <v>81112212</v>
      </c>
      <c r="H287" t="s">
        <v>2614</v>
      </c>
      <c r="I287" t="s">
        <v>2615</v>
      </c>
      <c r="J287" t="s">
        <v>2614</v>
      </c>
      <c r="K287" s="12" t="s">
        <v>52</v>
      </c>
    </row>
    <row r="288" spans="1:11" x14ac:dyDescent="0.35">
      <c r="A288" s="12" t="e">
        <f t="shared" si="16"/>
        <v>#N/A</v>
      </c>
      <c r="B288" s="12">
        <f t="shared" si="18"/>
        <v>1</v>
      </c>
      <c r="C288" s="12" t="e">
        <f t="shared" si="17"/>
        <v>#N/A</v>
      </c>
      <c r="D288" t="s">
        <v>312</v>
      </c>
      <c r="E288" t="s">
        <v>342</v>
      </c>
      <c r="F288" t="s">
        <v>344</v>
      </c>
      <c r="G288">
        <v>81112213</v>
      </c>
      <c r="H288" t="s">
        <v>2616</v>
      </c>
      <c r="I288" t="s">
        <v>2617</v>
      </c>
      <c r="J288" t="s">
        <v>2616</v>
      </c>
      <c r="K288" s="12" t="s">
        <v>52</v>
      </c>
    </row>
    <row r="289" spans="1:11" x14ac:dyDescent="0.35">
      <c r="A289" s="12" t="e">
        <f t="shared" si="16"/>
        <v>#N/A</v>
      </c>
      <c r="B289" s="12">
        <f t="shared" si="18"/>
        <v>1</v>
      </c>
      <c r="C289" s="12" t="e">
        <f t="shared" si="17"/>
        <v>#N/A</v>
      </c>
      <c r="D289" t="s">
        <v>312</v>
      </c>
      <c r="E289" t="s">
        <v>342</v>
      </c>
      <c r="F289" t="s">
        <v>344</v>
      </c>
      <c r="G289">
        <v>81112214</v>
      </c>
      <c r="H289" t="s">
        <v>2618</v>
      </c>
      <c r="I289" t="s">
        <v>2619</v>
      </c>
      <c r="J289" t="s">
        <v>2618</v>
      </c>
      <c r="K289" s="12" t="s">
        <v>52</v>
      </c>
    </row>
    <row r="290" spans="1:11" x14ac:dyDescent="0.35">
      <c r="A290" s="12" t="e">
        <f t="shared" si="16"/>
        <v>#N/A</v>
      </c>
      <c r="B290" s="12">
        <f t="shared" si="18"/>
        <v>1</v>
      </c>
      <c r="C290" s="12" t="e">
        <f t="shared" si="17"/>
        <v>#N/A</v>
      </c>
      <c r="D290" t="s">
        <v>312</v>
      </c>
      <c r="E290" t="s">
        <v>342</v>
      </c>
      <c r="F290" t="s">
        <v>344</v>
      </c>
      <c r="G290">
        <v>81112215</v>
      </c>
      <c r="H290" t="s">
        <v>2620</v>
      </c>
      <c r="I290" t="s">
        <v>2621</v>
      </c>
      <c r="J290" t="s">
        <v>2620</v>
      </c>
      <c r="K290" s="12" t="s">
        <v>52</v>
      </c>
    </row>
    <row r="291" spans="1:11" x14ac:dyDescent="0.35">
      <c r="A291" s="12" t="e">
        <f t="shared" si="16"/>
        <v>#N/A</v>
      </c>
      <c r="B291" s="12">
        <f t="shared" si="18"/>
        <v>1</v>
      </c>
      <c r="C291" s="12" t="e">
        <f t="shared" si="17"/>
        <v>#N/A</v>
      </c>
      <c r="D291" t="s">
        <v>312</v>
      </c>
      <c r="E291" t="s">
        <v>342</v>
      </c>
      <c r="F291" t="s">
        <v>344</v>
      </c>
      <c r="G291">
        <v>81112216</v>
      </c>
      <c r="H291" t="s">
        <v>2622</v>
      </c>
      <c r="I291" t="s">
        <v>2623</v>
      </c>
      <c r="J291" t="s">
        <v>2622</v>
      </c>
      <c r="K291" s="12" t="s">
        <v>52</v>
      </c>
    </row>
    <row r="292" spans="1:11" x14ac:dyDescent="0.35">
      <c r="A292" s="12" t="e">
        <f t="shared" si="16"/>
        <v>#N/A</v>
      </c>
      <c r="B292" s="12">
        <f t="shared" si="18"/>
        <v>1</v>
      </c>
      <c r="C292" s="12" t="e">
        <f t="shared" si="17"/>
        <v>#N/A</v>
      </c>
      <c r="D292" t="s">
        <v>312</v>
      </c>
      <c r="E292" t="s">
        <v>342</v>
      </c>
      <c r="F292" t="s">
        <v>344</v>
      </c>
      <c r="G292">
        <v>81112217</v>
      </c>
      <c r="H292" t="s">
        <v>2624</v>
      </c>
      <c r="I292" t="s">
        <v>2625</v>
      </c>
      <c r="J292" t="s">
        <v>2624</v>
      </c>
      <c r="K292" s="12" t="s">
        <v>52</v>
      </c>
    </row>
    <row r="293" spans="1:11" x14ac:dyDescent="0.35">
      <c r="A293" s="12" t="e">
        <f t="shared" si="16"/>
        <v>#N/A</v>
      </c>
      <c r="B293" s="12">
        <f t="shared" si="18"/>
        <v>1</v>
      </c>
      <c r="C293" s="12" t="e">
        <f t="shared" si="17"/>
        <v>#N/A</v>
      </c>
      <c r="D293" t="s">
        <v>312</v>
      </c>
      <c r="E293" t="s">
        <v>342</v>
      </c>
      <c r="F293" t="s">
        <v>344</v>
      </c>
      <c r="G293">
        <v>81112219</v>
      </c>
      <c r="H293" t="s">
        <v>2626</v>
      </c>
      <c r="I293" t="s">
        <v>2627</v>
      </c>
      <c r="J293" t="s">
        <v>2626</v>
      </c>
      <c r="K293" s="12" t="s">
        <v>52</v>
      </c>
    </row>
    <row r="294" spans="1:11" x14ac:dyDescent="0.35">
      <c r="A294" s="12" t="e">
        <f t="shared" si="16"/>
        <v>#N/A</v>
      </c>
      <c r="B294" s="12">
        <f t="shared" si="18"/>
        <v>1</v>
      </c>
      <c r="C294" s="12" t="e">
        <f t="shared" si="17"/>
        <v>#N/A</v>
      </c>
      <c r="D294" t="s">
        <v>312</v>
      </c>
      <c r="E294" t="s">
        <v>342</v>
      </c>
      <c r="F294" t="s">
        <v>344</v>
      </c>
      <c r="G294">
        <v>81112220</v>
      </c>
      <c r="H294" t="s">
        <v>2628</v>
      </c>
      <c r="I294" t="s">
        <v>2629</v>
      </c>
      <c r="J294" t="s">
        <v>2628</v>
      </c>
      <c r="K294" s="12" t="s">
        <v>52</v>
      </c>
    </row>
    <row r="295" spans="1:11" x14ac:dyDescent="0.35">
      <c r="A295" s="12" t="e">
        <f t="shared" si="16"/>
        <v>#N/A</v>
      </c>
      <c r="B295" s="12">
        <f t="shared" si="18"/>
        <v>1</v>
      </c>
      <c r="C295" s="12" t="e">
        <f t="shared" si="17"/>
        <v>#N/A</v>
      </c>
      <c r="D295" t="s">
        <v>312</v>
      </c>
      <c r="E295" t="s">
        <v>342</v>
      </c>
      <c r="F295" t="s">
        <v>344</v>
      </c>
      <c r="G295">
        <v>81112221</v>
      </c>
      <c r="H295" t="s">
        <v>2630</v>
      </c>
      <c r="I295" t="s">
        <v>2631</v>
      </c>
      <c r="J295" t="s">
        <v>2630</v>
      </c>
      <c r="K295" s="12" t="s">
        <v>52</v>
      </c>
    </row>
    <row r="296" spans="1:11" x14ac:dyDescent="0.35">
      <c r="A296" s="12" t="e">
        <f t="shared" si="16"/>
        <v>#N/A</v>
      </c>
      <c r="B296" s="12">
        <f t="shared" si="18"/>
        <v>1</v>
      </c>
      <c r="C296" s="12" t="e">
        <f t="shared" si="17"/>
        <v>#N/A</v>
      </c>
      <c r="D296" t="s">
        <v>312</v>
      </c>
      <c r="E296" t="s">
        <v>342</v>
      </c>
      <c r="F296" t="s">
        <v>344</v>
      </c>
      <c r="G296">
        <v>81112222</v>
      </c>
      <c r="H296" t="s">
        <v>2632</v>
      </c>
      <c r="I296" t="s">
        <v>2633</v>
      </c>
      <c r="J296" t="s">
        <v>2632</v>
      </c>
      <c r="K296" s="12" t="s">
        <v>52</v>
      </c>
    </row>
    <row r="297" spans="1:11" x14ac:dyDescent="0.35">
      <c r="A297" s="12" t="str">
        <f t="shared" si="16"/>
        <v>A19B1</v>
      </c>
      <c r="B297" s="12">
        <f t="shared" si="18"/>
        <v>1</v>
      </c>
      <c r="C297" s="12">
        <f t="shared" si="17"/>
        <v>19</v>
      </c>
      <c r="D297" t="s">
        <v>312</v>
      </c>
      <c r="E297" t="s">
        <v>342</v>
      </c>
      <c r="F297" t="s">
        <v>345</v>
      </c>
      <c r="G297">
        <v>81162009</v>
      </c>
      <c r="H297" t="s">
        <v>2634</v>
      </c>
      <c r="I297" t="s">
        <v>2635</v>
      </c>
      <c r="J297" t="s">
        <v>2634</v>
      </c>
      <c r="K297" s="12" t="s">
        <v>1902</v>
      </c>
    </row>
    <row r="298" spans="1:11" x14ac:dyDescent="0.35">
      <c r="A298" s="12" t="str">
        <f t="shared" si="16"/>
        <v>A19B2</v>
      </c>
      <c r="B298" s="12">
        <f t="shared" si="18"/>
        <v>2</v>
      </c>
      <c r="C298" s="12">
        <f t="shared" si="17"/>
        <v>19</v>
      </c>
      <c r="D298" t="s">
        <v>312</v>
      </c>
      <c r="E298" t="s">
        <v>342</v>
      </c>
      <c r="F298" t="s">
        <v>345</v>
      </c>
      <c r="G298">
        <v>81162002</v>
      </c>
      <c r="H298" t="s">
        <v>2636</v>
      </c>
      <c r="I298" t="s">
        <v>2637</v>
      </c>
      <c r="J298" t="s">
        <v>2636</v>
      </c>
      <c r="K298" s="12" t="s">
        <v>52</v>
      </c>
    </row>
    <row r="299" spans="1:11" x14ac:dyDescent="0.35">
      <c r="A299" s="12" t="str">
        <f t="shared" si="16"/>
        <v>A19B3</v>
      </c>
      <c r="B299" s="12">
        <f t="shared" si="18"/>
        <v>3</v>
      </c>
      <c r="C299" s="12">
        <f t="shared" si="17"/>
        <v>19</v>
      </c>
      <c r="D299" t="s">
        <v>312</v>
      </c>
      <c r="E299" t="s">
        <v>342</v>
      </c>
      <c r="F299" t="s">
        <v>345</v>
      </c>
      <c r="G299">
        <v>81162003</v>
      </c>
      <c r="H299" t="s">
        <v>2638</v>
      </c>
      <c r="I299" t="s">
        <v>2639</v>
      </c>
      <c r="J299" t="s">
        <v>2638</v>
      </c>
      <c r="K299" s="12" t="s">
        <v>52</v>
      </c>
    </row>
    <row r="300" spans="1:11" x14ac:dyDescent="0.35">
      <c r="A300" s="12" t="str">
        <f t="shared" si="16"/>
        <v>A19B4</v>
      </c>
      <c r="B300" s="12">
        <f t="shared" si="18"/>
        <v>4</v>
      </c>
      <c r="C300" s="12">
        <f t="shared" si="17"/>
        <v>19</v>
      </c>
      <c r="D300" t="s">
        <v>312</v>
      </c>
      <c r="E300" t="s">
        <v>342</v>
      </c>
      <c r="F300" t="s">
        <v>345</v>
      </c>
      <c r="G300">
        <v>81162005</v>
      </c>
      <c r="H300" t="s">
        <v>2640</v>
      </c>
      <c r="I300" t="s">
        <v>2641</v>
      </c>
      <c r="J300" t="s">
        <v>2640</v>
      </c>
      <c r="K300" s="12" t="s">
        <v>52</v>
      </c>
    </row>
    <row r="301" spans="1:11" x14ac:dyDescent="0.35">
      <c r="A301" s="12" t="str">
        <f t="shared" si="16"/>
        <v>A19B5</v>
      </c>
      <c r="B301" s="12">
        <f t="shared" si="18"/>
        <v>5</v>
      </c>
      <c r="C301" s="12">
        <f t="shared" si="17"/>
        <v>19</v>
      </c>
      <c r="D301" t="s">
        <v>312</v>
      </c>
      <c r="E301" t="s">
        <v>342</v>
      </c>
      <c r="F301" t="s">
        <v>345</v>
      </c>
      <c r="G301">
        <v>81162006</v>
      </c>
      <c r="H301" t="s">
        <v>2642</v>
      </c>
      <c r="I301" t="s">
        <v>2643</v>
      </c>
      <c r="J301" t="s">
        <v>2642</v>
      </c>
      <c r="K301" s="12" t="s">
        <v>52</v>
      </c>
    </row>
    <row r="302" spans="1:11" x14ac:dyDescent="0.35">
      <c r="A302" s="12" t="str">
        <f t="shared" si="16"/>
        <v>A19B6</v>
      </c>
      <c r="B302" s="12">
        <f t="shared" si="18"/>
        <v>6</v>
      </c>
      <c r="C302" s="12">
        <f t="shared" si="17"/>
        <v>19</v>
      </c>
      <c r="D302" t="s">
        <v>312</v>
      </c>
      <c r="E302" t="s">
        <v>342</v>
      </c>
      <c r="F302" t="s">
        <v>345</v>
      </c>
      <c r="G302">
        <v>81162007</v>
      </c>
      <c r="H302" t="s">
        <v>2644</v>
      </c>
      <c r="I302" t="s">
        <v>2645</v>
      </c>
      <c r="J302" t="s">
        <v>2644</v>
      </c>
      <c r="K302" s="12" t="s">
        <v>52</v>
      </c>
    </row>
    <row r="303" spans="1:11" x14ac:dyDescent="0.35">
      <c r="A303" s="12" t="str">
        <f t="shared" si="16"/>
        <v>A19B7</v>
      </c>
      <c r="B303" s="12">
        <f t="shared" si="18"/>
        <v>7</v>
      </c>
      <c r="C303" s="12">
        <f t="shared" si="17"/>
        <v>19</v>
      </c>
      <c r="D303" t="s">
        <v>312</v>
      </c>
      <c r="E303" t="s">
        <v>342</v>
      </c>
      <c r="F303" t="s">
        <v>345</v>
      </c>
      <c r="G303">
        <v>81162008</v>
      </c>
      <c r="H303" t="s">
        <v>2646</v>
      </c>
      <c r="I303" t="s">
        <v>2647</v>
      </c>
      <c r="J303" t="s">
        <v>2646</v>
      </c>
      <c r="K303" s="12" t="s">
        <v>52</v>
      </c>
    </row>
    <row r="304" spans="1:11" x14ac:dyDescent="0.35">
      <c r="A304" s="12" t="str">
        <f t="shared" si="16"/>
        <v>A19B8</v>
      </c>
      <c r="B304" s="12">
        <f t="shared" si="18"/>
        <v>8</v>
      </c>
      <c r="C304" s="12">
        <f t="shared" si="17"/>
        <v>19</v>
      </c>
      <c r="D304" t="s">
        <v>312</v>
      </c>
      <c r="E304" t="s">
        <v>342</v>
      </c>
      <c r="F304" t="s">
        <v>345</v>
      </c>
      <c r="G304">
        <v>81162010</v>
      </c>
      <c r="H304" t="s">
        <v>2648</v>
      </c>
      <c r="I304" t="s">
        <v>2649</v>
      </c>
      <c r="J304" t="s">
        <v>2648</v>
      </c>
      <c r="K304" s="12" t="s">
        <v>52</v>
      </c>
    </row>
    <row r="305" spans="1:11" x14ac:dyDescent="0.35">
      <c r="A305" s="12" t="str">
        <f t="shared" si="16"/>
        <v>A19B9</v>
      </c>
      <c r="B305" s="12">
        <f t="shared" si="18"/>
        <v>9</v>
      </c>
      <c r="C305" s="12">
        <f t="shared" si="17"/>
        <v>19</v>
      </c>
      <c r="D305" t="s">
        <v>312</v>
      </c>
      <c r="E305" t="s">
        <v>342</v>
      </c>
      <c r="F305" t="s">
        <v>345</v>
      </c>
      <c r="G305">
        <v>31151612</v>
      </c>
      <c r="H305" t="s">
        <v>2650</v>
      </c>
      <c r="I305" t="s">
        <v>2651</v>
      </c>
      <c r="J305" t="s">
        <v>2652</v>
      </c>
      <c r="K305" s="12" t="s">
        <v>52</v>
      </c>
    </row>
    <row r="306" spans="1:11" x14ac:dyDescent="0.35">
      <c r="A306" s="12" t="str">
        <f t="shared" si="16"/>
        <v>A20B1</v>
      </c>
      <c r="B306" s="12">
        <f t="shared" si="18"/>
        <v>1</v>
      </c>
      <c r="C306" s="12">
        <f t="shared" si="17"/>
        <v>20</v>
      </c>
      <c r="D306" t="s">
        <v>312</v>
      </c>
      <c r="E306" t="s">
        <v>346</v>
      </c>
      <c r="F306" t="s">
        <v>350</v>
      </c>
      <c r="G306">
        <v>43222600</v>
      </c>
      <c r="H306" t="s">
        <v>2653</v>
      </c>
      <c r="I306" t="s">
        <v>2654</v>
      </c>
      <c r="J306" t="s">
        <v>2653</v>
      </c>
      <c r="K306" s="12" t="s">
        <v>1902</v>
      </c>
    </row>
    <row r="307" spans="1:11" x14ac:dyDescent="0.35">
      <c r="A307" s="12" t="str">
        <f t="shared" si="16"/>
        <v>A20B2</v>
      </c>
      <c r="B307" s="12">
        <f t="shared" si="18"/>
        <v>2</v>
      </c>
      <c r="C307" s="12">
        <f t="shared" si="17"/>
        <v>20</v>
      </c>
      <c r="D307" t="s">
        <v>312</v>
      </c>
      <c r="E307" t="s">
        <v>346</v>
      </c>
      <c r="F307" t="s">
        <v>350</v>
      </c>
      <c r="G307">
        <v>43222604</v>
      </c>
      <c r="H307" t="s">
        <v>2655</v>
      </c>
      <c r="I307" t="s">
        <v>2656</v>
      </c>
      <c r="J307" t="s">
        <v>2655</v>
      </c>
      <c r="K307" s="12" t="s">
        <v>52</v>
      </c>
    </row>
    <row r="308" spans="1:11" x14ac:dyDescent="0.35">
      <c r="A308" s="12" t="str">
        <f t="shared" si="16"/>
        <v>A20B3</v>
      </c>
      <c r="B308" s="12">
        <f t="shared" si="18"/>
        <v>3</v>
      </c>
      <c r="C308" s="12">
        <f t="shared" si="17"/>
        <v>20</v>
      </c>
      <c r="D308" t="s">
        <v>312</v>
      </c>
      <c r="E308" t="s">
        <v>346</v>
      </c>
      <c r="F308" t="s">
        <v>350</v>
      </c>
      <c r="G308">
        <v>43222605</v>
      </c>
      <c r="H308" t="s">
        <v>2657</v>
      </c>
      <c r="I308" t="s">
        <v>2658</v>
      </c>
      <c r="J308" t="s">
        <v>2657</v>
      </c>
      <c r="K308" s="12" t="s">
        <v>52</v>
      </c>
    </row>
    <row r="309" spans="1:11" x14ac:dyDescent="0.35">
      <c r="A309" s="12" t="str">
        <f t="shared" si="16"/>
        <v>A20B4</v>
      </c>
      <c r="B309" s="12">
        <f t="shared" si="18"/>
        <v>4</v>
      </c>
      <c r="C309" s="12">
        <f t="shared" si="17"/>
        <v>20</v>
      </c>
      <c r="D309" t="s">
        <v>312</v>
      </c>
      <c r="E309" t="s">
        <v>346</v>
      </c>
      <c r="F309" t="s">
        <v>350</v>
      </c>
      <c r="G309">
        <v>43222606</v>
      </c>
      <c r="H309" t="s">
        <v>2659</v>
      </c>
      <c r="I309" t="s">
        <v>2660</v>
      </c>
      <c r="J309" t="s">
        <v>2659</v>
      </c>
      <c r="K309" s="12" t="s">
        <v>52</v>
      </c>
    </row>
    <row r="310" spans="1:11" x14ac:dyDescent="0.35">
      <c r="A310" s="12" t="str">
        <f t="shared" si="16"/>
        <v>A20B5</v>
      </c>
      <c r="B310" s="12">
        <f t="shared" si="18"/>
        <v>5</v>
      </c>
      <c r="C310" s="12">
        <f t="shared" si="17"/>
        <v>20</v>
      </c>
      <c r="D310" t="s">
        <v>312</v>
      </c>
      <c r="E310" t="s">
        <v>346</v>
      </c>
      <c r="F310" t="s">
        <v>350</v>
      </c>
      <c r="G310">
        <v>43222609</v>
      </c>
      <c r="H310" t="s">
        <v>2661</v>
      </c>
      <c r="I310" t="s">
        <v>2662</v>
      </c>
      <c r="J310" t="s">
        <v>2661</v>
      </c>
      <c r="K310" s="12" t="s">
        <v>52</v>
      </c>
    </row>
    <row r="311" spans="1:11" x14ac:dyDescent="0.35">
      <c r="A311" s="12" t="str">
        <f t="shared" si="16"/>
        <v>A20B6</v>
      </c>
      <c r="B311" s="12">
        <f t="shared" si="18"/>
        <v>6</v>
      </c>
      <c r="C311" s="12">
        <f t="shared" si="17"/>
        <v>20</v>
      </c>
      <c r="D311" t="s">
        <v>312</v>
      </c>
      <c r="E311" t="s">
        <v>346</v>
      </c>
      <c r="F311" t="s">
        <v>350</v>
      </c>
      <c r="G311">
        <v>43222610</v>
      </c>
      <c r="H311" t="s">
        <v>2663</v>
      </c>
      <c r="I311" t="s">
        <v>2664</v>
      </c>
      <c r="J311" t="s">
        <v>2663</v>
      </c>
      <c r="K311" s="12" t="s">
        <v>52</v>
      </c>
    </row>
    <row r="312" spans="1:11" x14ac:dyDescent="0.35">
      <c r="A312" s="12" t="str">
        <f t="shared" si="16"/>
        <v>A20B7</v>
      </c>
      <c r="B312" s="12">
        <f t="shared" si="18"/>
        <v>7</v>
      </c>
      <c r="C312" s="12">
        <f t="shared" si="17"/>
        <v>20</v>
      </c>
      <c r="D312" t="s">
        <v>312</v>
      </c>
      <c r="E312" t="s">
        <v>346</v>
      </c>
      <c r="F312" t="s">
        <v>350</v>
      </c>
      <c r="G312">
        <v>43222612</v>
      </c>
      <c r="H312" t="s">
        <v>2665</v>
      </c>
      <c r="I312" t="s">
        <v>2666</v>
      </c>
      <c r="J312" t="s">
        <v>2665</v>
      </c>
      <c r="K312" s="12" t="s">
        <v>52</v>
      </c>
    </row>
    <row r="313" spans="1:11" x14ac:dyDescent="0.35">
      <c r="A313" s="12" t="str">
        <f t="shared" si="16"/>
        <v>A20B8</v>
      </c>
      <c r="B313" s="12">
        <f t="shared" si="18"/>
        <v>8</v>
      </c>
      <c r="C313" s="12">
        <f t="shared" si="17"/>
        <v>20</v>
      </c>
      <c r="D313" t="s">
        <v>312</v>
      </c>
      <c r="E313" t="s">
        <v>346</v>
      </c>
      <c r="F313" t="s">
        <v>350</v>
      </c>
      <c r="G313">
        <v>43222619</v>
      </c>
      <c r="H313" t="s">
        <v>2667</v>
      </c>
      <c r="I313" t="s">
        <v>2668</v>
      </c>
      <c r="J313" t="s">
        <v>2667</v>
      </c>
      <c r="K313" s="12" t="s">
        <v>52</v>
      </c>
    </row>
    <row r="314" spans="1:11" x14ac:dyDescent="0.35">
      <c r="A314" s="12" t="str">
        <f t="shared" si="16"/>
        <v>A20B9</v>
      </c>
      <c r="B314" s="12">
        <f t="shared" si="18"/>
        <v>9</v>
      </c>
      <c r="C314" s="12">
        <f t="shared" si="17"/>
        <v>20</v>
      </c>
      <c r="D314" t="s">
        <v>312</v>
      </c>
      <c r="E314" t="s">
        <v>346</v>
      </c>
      <c r="F314" t="s">
        <v>350</v>
      </c>
      <c r="G314">
        <v>43222621</v>
      </c>
      <c r="H314" t="s">
        <v>2669</v>
      </c>
      <c r="I314" t="s">
        <v>2670</v>
      </c>
      <c r="J314" t="s">
        <v>2669</v>
      </c>
      <c r="K314" s="12" t="s">
        <v>52</v>
      </c>
    </row>
    <row r="315" spans="1:11" x14ac:dyDescent="0.35">
      <c r="A315" s="12" t="str">
        <f t="shared" si="16"/>
        <v>A20B10</v>
      </c>
      <c r="B315" s="12">
        <f t="shared" si="18"/>
        <v>10</v>
      </c>
      <c r="C315" s="12">
        <f t="shared" si="17"/>
        <v>20</v>
      </c>
      <c r="D315" t="s">
        <v>312</v>
      </c>
      <c r="E315" t="s">
        <v>346</v>
      </c>
      <c r="F315" t="s">
        <v>350</v>
      </c>
      <c r="G315">
        <v>43222625</v>
      </c>
      <c r="H315" t="s">
        <v>2671</v>
      </c>
      <c r="I315" t="s">
        <v>2672</v>
      </c>
      <c r="J315" t="s">
        <v>2671</v>
      </c>
      <c r="K315" s="12" t="s">
        <v>52</v>
      </c>
    </row>
    <row r="316" spans="1:11" x14ac:dyDescent="0.35">
      <c r="A316" s="12" t="str">
        <f t="shared" si="16"/>
        <v>A20B11</v>
      </c>
      <c r="B316" s="12">
        <f t="shared" si="18"/>
        <v>11</v>
      </c>
      <c r="C316" s="12">
        <f t="shared" si="17"/>
        <v>20</v>
      </c>
      <c r="D316" t="s">
        <v>312</v>
      </c>
      <c r="E316" t="s">
        <v>346</v>
      </c>
      <c r="F316" t="s">
        <v>350</v>
      </c>
      <c r="G316">
        <v>43222628</v>
      </c>
      <c r="H316" t="s">
        <v>2673</v>
      </c>
      <c r="I316" t="s">
        <v>2674</v>
      </c>
      <c r="J316" t="s">
        <v>2673</v>
      </c>
      <c r="K316" s="12" t="s">
        <v>52</v>
      </c>
    </row>
    <row r="317" spans="1:11" x14ac:dyDescent="0.35">
      <c r="A317" s="12" t="str">
        <f t="shared" si="16"/>
        <v>A20B12</v>
      </c>
      <c r="B317" s="12">
        <f t="shared" si="18"/>
        <v>12</v>
      </c>
      <c r="C317" s="12">
        <f t="shared" si="17"/>
        <v>20</v>
      </c>
      <c r="D317" t="s">
        <v>312</v>
      </c>
      <c r="E317" t="s">
        <v>346</v>
      </c>
      <c r="F317" t="s">
        <v>350</v>
      </c>
      <c r="G317">
        <v>43222631</v>
      </c>
      <c r="H317" t="s">
        <v>2675</v>
      </c>
      <c r="I317" t="s">
        <v>2676</v>
      </c>
      <c r="J317" t="s">
        <v>2675</v>
      </c>
      <c r="K317" s="12" t="s">
        <v>52</v>
      </c>
    </row>
    <row r="318" spans="1:11" x14ac:dyDescent="0.35">
      <c r="A318" s="12" t="str">
        <f t="shared" si="16"/>
        <v>A20B13</v>
      </c>
      <c r="B318" s="12">
        <f t="shared" si="18"/>
        <v>13</v>
      </c>
      <c r="C318" s="12">
        <f t="shared" si="17"/>
        <v>20</v>
      </c>
      <c r="D318" t="s">
        <v>312</v>
      </c>
      <c r="E318" t="s">
        <v>346</v>
      </c>
      <c r="F318" t="s">
        <v>350</v>
      </c>
      <c r="G318">
        <v>43222634</v>
      </c>
      <c r="H318" t="s">
        <v>2677</v>
      </c>
      <c r="I318" t="s">
        <v>2678</v>
      </c>
      <c r="J318" t="s">
        <v>2677</v>
      </c>
      <c r="K318" s="12" t="s">
        <v>52</v>
      </c>
    </row>
    <row r="319" spans="1:11" x14ac:dyDescent="0.35">
      <c r="A319" s="12" t="str">
        <f t="shared" si="16"/>
        <v>A20B14</v>
      </c>
      <c r="B319" s="12">
        <f t="shared" si="18"/>
        <v>14</v>
      </c>
      <c r="C319" s="12">
        <f t="shared" si="17"/>
        <v>20</v>
      </c>
      <c r="D319" t="s">
        <v>312</v>
      </c>
      <c r="E319" t="s">
        <v>346</v>
      </c>
      <c r="F319" t="s">
        <v>350</v>
      </c>
      <c r="G319">
        <v>43222640</v>
      </c>
      <c r="H319" t="s">
        <v>2679</v>
      </c>
      <c r="I319" t="s">
        <v>2680</v>
      </c>
      <c r="J319" t="s">
        <v>2679</v>
      </c>
      <c r="K319" s="12" t="s">
        <v>52</v>
      </c>
    </row>
    <row r="320" spans="1:11" x14ac:dyDescent="0.35">
      <c r="A320" s="12" t="str">
        <f t="shared" si="16"/>
        <v>A20B15</v>
      </c>
      <c r="B320" s="12">
        <f t="shared" si="18"/>
        <v>15</v>
      </c>
      <c r="C320" s="12">
        <f t="shared" si="17"/>
        <v>20</v>
      </c>
      <c r="D320" t="s">
        <v>312</v>
      </c>
      <c r="E320" t="s">
        <v>346</v>
      </c>
      <c r="F320" t="s">
        <v>350</v>
      </c>
      <c r="G320">
        <v>43222642</v>
      </c>
      <c r="H320" t="s">
        <v>2681</v>
      </c>
      <c r="I320" t="s">
        <v>2682</v>
      </c>
      <c r="J320" t="s">
        <v>2681</v>
      </c>
      <c r="K320" s="12" t="s">
        <v>52</v>
      </c>
    </row>
    <row r="321" spans="1:11" x14ac:dyDescent="0.35">
      <c r="A321" s="12" t="str">
        <f t="shared" si="16"/>
        <v>A20B16</v>
      </c>
      <c r="B321" s="12">
        <f t="shared" si="18"/>
        <v>16</v>
      </c>
      <c r="C321" s="12">
        <f t="shared" si="17"/>
        <v>20</v>
      </c>
      <c r="D321" t="s">
        <v>312</v>
      </c>
      <c r="E321" t="s">
        <v>346</v>
      </c>
      <c r="F321" t="s">
        <v>350</v>
      </c>
      <c r="G321">
        <v>43222644</v>
      </c>
      <c r="H321" t="s">
        <v>2683</v>
      </c>
      <c r="I321" t="s">
        <v>2684</v>
      </c>
      <c r="J321" t="s">
        <v>2683</v>
      </c>
      <c r="K321" s="12" t="s">
        <v>52</v>
      </c>
    </row>
    <row r="322" spans="1:11" x14ac:dyDescent="0.35">
      <c r="A322" s="12" t="str">
        <f t="shared" si="16"/>
        <v>A20B17</v>
      </c>
      <c r="B322" s="12">
        <f t="shared" si="18"/>
        <v>17</v>
      </c>
      <c r="C322" s="12">
        <f t="shared" si="17"/>
        <v>20</v>
      </c>
      <c r="D322" t="s">
        <v>312</v>
      </c>
      <c r="E322" t="s">
        <v>346</v>
      </c>
      <c r="F322" t="s">
        <v>350</v>
      </c>
      <c r="G322">
        <v>43211512</v>
      </c>
      <c r="H322" t="s">
        <v>2685</v>
      </c>
      <c r="I322" t="s">
        <v>2686</v>
      </c>
      <c r="J322" t="s">
        <v>2685</v>
      </c>
      <c r="K322" s="12" t="s">
        <v>52</v>
      </c>
    </row>
    <row r="323" spans="1:11" x14ac:dyDescent="0.35">
      <c r="A323" s="12" t="str">
        <f t="shared" ref="A323:A386" si="19">"A"&amp;C323&amp;"B"&amp;B323</f>
        <v>A21B1</v>
      </c>
      <c r="B323" s="12">
        <f t="shared" si="18"/>
        <v>1</v>
      </c>
      <c r="C323" s="12">
        <f t="shared" ref="C323:C386" si="20">VLOOKUP(D323&amp;E323&amp;F323,T:U,2,FALSE)</f>
        <v>21</v>
      </c>
      <c r="D323" t="s">
        <v>312</v>
      </c>
      <c r="E323" t="s">
        <v>346</v>
      </c>
      <c r="F323" t="s">
        <v>348</v>
      </c>
      <c r="G323">
        <v>81112300</v>
      </c>
      <c r="H323" t="s">
        <v>2687</v>
      </c>
      <c r="I323" t="s">
        <v>2688</v>
      </c>
      <c r="J323" t="s">
        <v>2687</v>
      </c>
      <c r="K323" s="12" t="s">
        <v>1902</v>
      </c>
    </row>
    <row r="324" spans="1:11" x14ac:dyDescent="0.35">
      <c r="A324" s="12" t="str">
        <f t="shared" si="19"/>
        <v>A21B2</v>
      </c>
      <c r="B324" s="12">
        <f t="shared" ref="B324:B387" si="21">IFERROR(IF(C324=C323,B323+1,1),1)</f>
        <v>2</v>
      </c>
      <c r="C324" s="12">
        <f t="shared" si="20"/>
        <v>21</v>
      </c>
      <c r="D324" t="s">
        <v>312</v>
      </c>
      <c r="E324" t="s">
        <v>346</v>
      </c>
      <c r="F324" t="s">
        <v>348</v>
      </c>
      <c r="G324">
        <v>81112301</v>
      </c>
      <c r="H324" t="s">
        <v>2689</v>
      </c>
      <c r="I324" t="s">
        <v>2690</v>
      </c>
      <c r="J324" t="s">
        <v>2689</v>
      </c>
      <c r="K324" s="12" t="s">
        <v>52</v>
      </c>
    </row>
    <row r="325" spans="1:11" x14ac:dyDescent="0.35">
      <c r="A325" s="12" t="str">
        <f t="shared" si="19"/>
        <v>A21B3</v>
      </c>
      <c r="B325" s="12">
        <f t="shared" si="21"/>
        <v>3</v>
      </c>
      <c r="C325" s="12">
        <f t="shared" si="20"/>
        <v>21</v>
      </c>
      <c r="D325" t="s">
        <v>312</v>
      </c>
      <c r="E325" t="s">
        <v>346</v>
      </c>
      <c r="F325" t="s">
        <v>348</v>
      </c>
      <c r="G325">
        <v>81112302</v>
      </c>
      <c r="H325" t="s">
        <v>2691</v>
      </c>
      <c r="I325" t="s">
        <v>2692</v>
      </c>
      <c r="J325" t="s">
        <v>2691</v>
      </c>
      <c r="K325" s="12" t="s">
        <v>52</v>
      </c>
    </row>
    <row r="326" spans="1:11" x14ac:dyDescent="0.35">
      <c r="A326" s="12" t="str">
        <f t="shared" si="19"/>
        <v>A21B4</v>
      </c>
      <c r="B326" s="12">
        <f t="shared" si="21"/>
        <v>4</v>
      </c>
      <c r="C326" s="12">
        <f t="shared" si="20"/>
        <v>21</v>
      </c>
      <c r="D326" t="s">
        <v>312</v>
      </c>
      <c r="E326" t="s">
        <v>346</v>
      </c>
      <c r="F326" t="s">
        <v>348</v>
      </c>
      <c r="G326">
        <v>81112303</v>
      </c>
      <c r="H326" t="s">
        <v>2693</v>
      </c>
      <c r="I326" t="s">
        <v>2694</v>
      </c>
      <c r="J326" t="s">
        <v>2693</v>
      </c>
      <c r="K326" s="12" t="s">
        <v>52</v>
      </c>
    </row>
    <row r="327" spans="1:11" x14ac:dyDescent="0.35">
      <c r="A327" s="12" t="str">
        <f t="shared" si="19"/>
        <v>A21B5</v>
      </c>
      <c r="B327" s="12">
        <f t="shared" si="21"/>
        <v>5</v>
      </c>
      <c r="C327" s="12">
        <f t="shared" si="20"/>
        <v>21</v>
      </c>
      <c r="D327" t="s">
        <v>312</v>
      </c>
      <c r="E327" t="s">
        <v>346</v>
      </c>
      <c r="F327" t="s">
        <v>348</v>
      </c>
      <c r="G327">
        <v>81112304</v>
      </c>
      <c r="H327" t="s">
        <v>2695</v>
      </c>
      <c r="I327" t="s">
        <v>2696</v>
      </c>
      <c r="J327" t="s">
        <v>2695</v>
      </c>
      <c r="K327" s="12" t="s">
        <v>52</v>
      </c>
    </row>
    <row r="328" spans="1:11" x14ac:dyDescent="0.35">
      <c r="A328" s="12" t="str">
        <f t="shared" si="19"/>
        <v>A21B6</v>
      </c>
      <c r="B328" s="12">
        <f t="shared" si="21"/>
        <v>6</v>
      </c>
      <c r="C328" s="12">
        <f t="shared" si="20"/>
        <v>21</v>
      </c>
      <c r="D328" t="s">
        <v>312</v>
      </c>
      <c r="E328" t="s">
        <v>346</v>
      </c>
      <c r="F328" t="s">
        <v>348</v>
      </c>
      <c r="G328">
        <v>81112305</v>
      </c>
      <c r="H328" t="s">
        <v>2697</v>
      </c>
      <c r="I328" t="s">
        <v>2698</v>
      </c>
      <c r="J328" t="s">
        <v>2697</v>
      </c>
      <c r="K328" s="12" t="s">
        <v>52</v>
      </c>
    </row>
    <row r="329" spans="1:11" x14ac:dyDescent="0.35">
      <c r="A329" s="12" t="str">
        <f t="shared" si="19"/>
        <v>A22B1</v>
      </c>
      <c r="B329" s="12">
        <f t="shared" si="21"/>
        <v>1</v>
      </c>
      <c r="C329" s="12">
        <f t="shared" si="20"/>
        <v>22</v>
      </c>
      <c r="D329" t="s">
        <v>312</v>
      </c>
      <c r="E329" t="s">
        <v>346</v>
      </c>
      <c r="F329" t="s">
        <v>349</v>
      </c>
      <c r="G329">
        <v>81112300</v>
      </c>
      <c r="H329" t="s">
        <v>2687</v>
      </c>
      <c r="I329" t="s">
        <v>2699</v>
      </c>
      <c r="J329" t="s">
        <v>2700</v>
      </c>
      <c r="K329" s="12" t="s">
        <v>1902</v>
      </c>
    </row>
    <row r="330" spans="1:11" x14ac:dyDescent="0.35">
      <c r="A330" s="12" t="str">
        <f t="shared" si="19"/>
        <v>A23B1</v>
      </c>
      <c r="B330" s="12">
        <f t="shared" si="21"/>
        <v>1</v>
      </c>
      <c r="C330" s="12">
        <f t="shared" si="20"/>
        <v>23</v>
      </c>
      <c r="D330" t="s">
        <v>312</v>
      </c>
      <c r="E330" t="s">
        <v>346</v>
      </c>
      <c r="F330" t="s">
        <v>347</v>
      </c>
      <c r="G330">
        <v>80161702</v>
      </c>
      <c r="H330" t="s">
        <v>2701</v>
      </c>
      <c r="I330" t="s">
        <v>2702</v>
      </c>
      <c r="J330" t="s">
        <v>2703</v>
      </c>
      <c r="K330" s="12" t="s">
        <v>1902</v>
      </c>
    </row>
    <row r="331" spans="1:11" x14ac:dyDescent="0.35">
      <c r="A331" s="12" t="str">
        <f t="shared" si="19"/>
        <v>A23B2</v>
      </c>
      <c r="B331" s="12">
        <f t="shared" si="21"/>
        <v>2</v>
      </c>
      <c r="C331" s="12">
        <f t="shared" si="20"/>
        <v>23</v>
      </c>
      <c r="D331" t="s">
        <v>312</v>
      </c>
      <c r="E331" t="s">
        <v>346</v>
      </c>
      <c r="F331" t="s">
        <v>347</v>
      </c>
      <c r="G331">
        <v>80161701</v>
      </c>
      <c r="H331" t="s">
        <v>2704</v>
      </c>
      <c r="I331" t="s">
        <v>2705</v>
      </c>
      <c r="J331" t="s">
        <v>2706</v>
      </c>
      <c r="K331" s="12" t="s">
        <v>52</v>
      </c>
    </row>
    <row r="332" spans="1:11" x14ac:dyDescent="0.35">
      <c r="A332" s="12" t="str">
        <f t="shared" si="19"/>
        <v>A23B3</v>
      </c>
      <c r="B332" s="12">
        <f t="shared" si="21"/>
        <v>3</v>
      </c>
      <c r="C332" s="12">
        <f t="shared" si="20"/>
        <v>23</v>
      </c>
      <c r="D332" t="s">
        <v>312</v>
      </c>
      <c r="E332" t="s">
        <v>346</v>
      </c>
      <c r="F332" t="s">
        <v>347</v>
      </c>
      <c r="G332">
        <v>80161703</v>
      </c>
      <c r="H332" t="s">
        <v>2707</v>
      </c>
      <c r="I332" t="s">
        <v>2708</v>
      </c>
      <c r="J332" t="s">
        <v>2709</v>
      </c>
      <c r="K332" s="12" t="s">
        <v>52</v>
      </c>
    </row>
    <row r="333" spans="1:11" x14ac:dyDescent="0.35">
      <c r="A333" s="12" t="e">
        <f t="shared" si="19"/>
        <v>#N/A</v>
      </c>
      <c r="B333" s="12">
        <f t="shared" si="21"/>
        <v>1</v>
      </c>
      <c r="C333" s="12" t="e">
        <f t="shared" si="20"/>
        <v>#N/A</v>
      </c>
      <c r="D333" t="s">
        <v>312</v>
      </c>
      <c r="E333" t="s">
        <v>358</v>
      </c>
      <c r="F333" t="s">
        <v>359</v>
      </c>
      <c r="G333">
        <v>86101601</v>
      </c>
      <c r="H333" t="s">
        <v>2710</v>
      </c>
      <c r="I333" t="s">
        <v>2711</v>
      </c>
      <c r="J333" t="s">
        <v>2710</v>
      </c>
      <c r="K333" s="12" t="s">
        <v>1902</v>
      </c>
    </row>
    <row r="334" spans="1:11" x14ac:dyDescent="0.35">
      <c r="A334" s="12" t="e">
        <f t="shared" si="19"/>
        <v>#N/A</v>
      </c>
      <c r="B334" s="12">
        <f t="shared" si="21"/>
        <v>1</v>
      </c>
      <c r="C334" s="12" t="e">
        <f t="shared" si="20"/>
        <v>#N/A</v>
      </c>
      <c r="D334" t="s">
        <v>312</v>
      </c>
      <c r="E334" t="s">
        <v>358</v>
      </c>
      <c r="F334" t="s">
        <v>359</v>
      </c>
      <c r="G334">
        <v>80111504</v>
      </c>
      <c r="H334" t="s">
        <v>2712</v>
      </c>
      <c r="I334" t="s">
        <v>2713</v>
      </c>
      <c r="J334" t="s">
        <v>2714</v>
      </c>
      <c r="K334" s="12" t="s">
        <v>52</v>
      </c>
    </row>
    <row r="335" spans="1:11" x14ac:dyDescent="0.35">
      <c r="A335" s="12" t="e">
        <f t="shared" si="19"/>
        <v>#N/A</v>
      </c>
      <c r="B335" s="12">
        <f t="shared" si="21"/>
        <v>1</v>
      </c>
      <c r="C335" s="12" t="e">
        <f t="shared" si="20"/>
        <v>#N/A</v>
      </c>
      <c r="D335" t="s">
        <v>312</v>
      </c>
      <c r="E335" t="s">
        <v>358</v>
      </c>
      <c r="F335" t="s">
        <v>359</v>
      </c>
      <c r="G335">
        <v>86132201</v>
      </c>
      <c r="H335" t="s">
        <v>2715</v>
      </c>
      <c r="I335" t="s">
        <v>2716</v>
      </c>
      <c r="J335" t="s">
        <v>2717</v>
      </c>
      <c r="K335" s="12" t="s">
        <v>52</v>
      </c>
    </row>
    <row r="336" spans="1:11" x14ac:dyDescent="0.35">
      <c r="A336" s="12" t="e">
        <f t="shared" si="19"/>
        <v>#N/A</v>
      </c>
      <c r="B336" s="12">
        <f t="shared" si="21"/>
        <v>1</v>
      </c>
      <c r="C336" s="12" t="e">
        <f t="shared" si="20"/>
        <v>#N/A</v>
      </c>
      <c r="D336" t="s">
        <v>312</v>
      </c>
      <c r="E336" t="s">
        <v>358</v>
      </c>
      <c r="F336" t="s">
        <v>359</v>
      </c>
      <c r="G336">
        <v>60106214</v>
      </c>
      <c r="H336" t="s">
        <v>2718</v>
      </c>
      <c r="I336" t="s">
        <v>2719</v>
      </c>
      <c r="J336" t="s">
        <v>2718</v>
      </c>
      <c r="K336" s="12" t="s">
        <v>52</v>
      </c>
    </row>
    <row r="337" spans="1:11" x14ac:dyDescent="0.35">
      <c r="A337" s="12" t="str">
        <f t="shared" si="19"/>
        <v>A24B1</v>
      </c>
      <c r="B337" s="12">
        <f t="shared" si="21"/>
        <v>1</v>
      </c>
      <c r="C337" s="12">
        <f t="shared" si="20"/>
        <v>24</v>
      </c>
      <c r="D337" t="s">
        <v>312</v>
      </c>
      <c r="E337" t="s">
        <v>313</v>
      </c>
      <c r="F337" t="s">
        <v>317</v>
      </c>
      <c r="G337">
        <v>43211503</v>
      </c>
      <c r="H337" t="s">
        <v>2720</v>
      </c>
      <c r="I337" t="s">
        <v>2721</v>
      </c>
      <c r="J337" t="s">
        <v>2720</v>
      </c>
      <c r="K337" s="12" t="s">
        <v>1902</v>
      </c>
    </row>
    <row r="338" spans="1:11" x14ac:dyDescent="0.35">
      <c r="A338" s="12" t="str">
        <f t="shared" si="19"/>
        <v>A24B2</v>
      </c>
      <c r="B338" s="12">
        <f t="shared" si="21"/>
        <v>2</v>
      </c>
      <c r="C338" s="12">
        <f t="shared" si="20"/>
        <v>24</v>
      </c>
      <c r="D338" t="s">
        <v>312</v>
      </c>
      <c r="E338" t="s">
        <v>313</v>
      </c>
      <c r="F338" t="s">
        <v>317</v>
      </c>
      <c r="G338">
        <v>43211505</v>
      </c>
      <c r="H338" t="s">
        <v>2722</v>
      </c>
      <c r="I338" t="s">
        <v>2723</v>
      </c>
      <c r="J338" t="s">
        <v>2722</v>
      </c>
      <c r="K338" s="12" t="s">
        <v>52</v>
      </c>
    </row>
    <row r="339" spans="1:11" x14ac:dyDescent="0.35">
      <c r="A339" s="12" t="str">
        <f t="shared" si="19"/>
        <v>A24B3</v>
      </c>
      <c r="B339" s="12">
        <f t="shared" si="21"/>
        <v>3</v>
      </c>
      <c r="C339" s="12">
        <f t="shared" si="20"/>
        <v>24</v>
      </c>
      <c r="D339" t="s">
        <v>312</v>
      </c>
      <c r="E339" t="s">
        <v>313</v>
      </c>
      <c r="F339" t="s">
        <v>317</v>
      </c>
      <c r="G339">
        <v>43211507</v>
      </c>
      <c r="H339" t="s">
        <v>2724</v>
      </c>
      <c r="I339" t="s">
        <v>2725</v>
      </c>
      <c r="J339" t="s">
        <v>2724</v>
      </c>
      <c r="K339" s="12" t="s">
        <v>52</v>
      </c>
    </row>
    <row r="340" spans="1:11" x14ac:dyDescent="0.35">
      <c r="A340" s="12" t="str">
        <f t="shared" si="19"/>
        <v>A24B4</v>
      </c>
      <c r="B340" s="12">
        <f t="shared" si="21"/>
        <v>4</v>
      </c>
      <c r="C340" s="12">
        <f t="shared" si="20"/>
        <v>24</v>
      </c>
      <c r="D340" t="s">
        <v>312</v>
      </c>
      <c r="E340" t="s">
        <v>313</v>
      </c>
      <c r="F340" t="s">
        <v>317</v>
      </c>
      <c r="G340">
        <v>43211508</v>
      </c>
      <c r="H340" t="s">
        <v>2726</v>
      </c>
      <c r="I340" t="s">
        <v>2727</v>
      </c>
      <c r="J340" t="s">
        <v>2726</v>
      </c>
      <c r="K340" s="12" t="s">
        <v>52</v>
      </c>
    </row>
    <row r="341" spans="1:11" x14ac:dyDescent="0.35">
      <c r="A341" s="12" t="str">
        <f t="shared" si="19"/>
        <v>A24B5</v>
      </c>
      <c r="B341" s="12">
        <f t="shared" si="21"/>
        <v>5</v>
      </c>
      <c r="C341" s="12">
        <f t="shared" si="20"/>
        <v>24</v>
      </c>
      <c r="D341" t="s">
        <v>312</v>
      </c>
      <c r="E341" t="s">
        <v>313</v>
      </c>
      <c r="F341" t="s">
        <v>317</v>
      </c>
      <c r="G341">
        <v>43211515</v>
      </c>
      <c r="H341" t="s">
        <v>2728</v>
      </c>
      <c r="I341" t="s">
        <v>2729</v>
      </c>
      <c r="J341" t="s">
        <v>2728</v>
      </c>
      <c r="K341" s="12" t="s">
        <v>52</v>
      </c>
    </row>
    <row r="342" spans="1:11" x14ac:dyDescent="0.35">
      <c r="A342" s="12" t="str">
        <f t="shared" si="19"/>
        <v>A24B6</v>
      </c>
      <c r="B342" s="12">
        <f t="shared" si="21"/>
        <v>6</v>
      </c>
      <c r="C342" s="12">
        <f t="shared" si="20"/>
        <v>24</v>
      </c>
      <c r="D342" t="s">
        <v>312</v>
      </c>
      <c r="E342" t="s">
        <v>313</v>
      </c>
      <c r="F342" t="s">
        <v>317</v>
      </c>
      <c r="G342">
        <v>43211712</v>
      </c>
      <c r="H342" t="s">
        <v>2730</v>
      </c>
      <c r="I342" t="s">
        <v>2731</v>
      </c>
      <c r="J342" t="s">
        <v>2730</v>
      </c>
      <c r="K342" s="12" t="s">
        <v>52</v>
      </c>
    </row>
    <row r="343" spans="1:11" x14ac:dyDescent="0.35">
      <c r="A343" s="12" t="str">
        <f t="shared" si="19"/>
        <v>A24B7</v>
      </c>
      <c r="B343" s="12">
        <f t="shared" si="21"/>
        <v>7</v>
      </c>
      <c r="C343" s="12">
        <f t="shared" si="20"/>
        <v>24</v>
      </c>
      <c r="D343" t="s">
        <v>312</v>
      </c>
      <c r="E343" t="s">
        <v>313</v>
      </c>
      <c r="F343" t="s">
        <v>317</v>
      </c>
      <c r="G343">
        <v>42203613</v>
      </c>
      <c r="H343" t="s">
        <v>2732</v>
      </c>
      <c r="I343" t="s">
        <v>2733</v>
      </c>
      <c r="J343" t="s">
        <v>2732</v>
      </c>
      <c r="K343" s="12" t="s">
        <v>52</v>
      </c>
    </row>
    <row r="344" spans="1:11" x14ac:dyDescent="0.35">
      <c r="A344" s="12" t="str">
        <f t="shared" si="19"/>
        <v>A25B1</v>
      </c>
      <c r="B344" s="12">
        <f t="shared" si="21"/>
        <v>1</v>
      </c>
      <c r="C344" s="12">
        <f t="shared" si="20"/>
        <v>25</v>
      </c>
      <c r="D344" t="s">
        <v>312</v>
      </c>
      <c r="E344" t="s">
        <v>313</v>
      </c>
      <c r="F344" t="s">
        <v>314</v>
      </c>
      <c r="G344">
        <v>43211600</v>
      </c>
      <c r="H344" t="s">
        <v>314</v>
      </c>
      <c r="I344" t="s">
        <v>2734</v>
      </c>
      <c r="J344" t="s">
        <v>314</v>
      </c>
      <c r="K344" s="12" t="s">
        <v>1902</v>
      </c>
    </row>
    <row r="345" spans="1:11" x14ac:dyDescent="0.35">
      <c r="A345" s="12" t="str">
        <f t="shared" si="19"/>
        <v>A25B2</v>
      </c>
      <c r="B345" s="12">
        <f t="shared" si="21"/>
        <v>2</v>
      </c>
      <c r="C345" s="12">
        <f t="shared" si="20"/>
        <v>25</v>
      </c>
      <c r="D345" t="s">
        <v>312</v>
      </c>
      <c r="E345" t="s">
        <v>313</v>
      </c>
      <c r="F345" t="s">
        <v>314</v>
      </c>
      <c r="G345">
        <v>43211602</v>
      </c>
      <c r="H345" t="s">
        <v>2735</v>
      </c>
      <c r="I345" t="s">
        <v>2736</v>
      </c>
      <c r="J345" t="s">
        <v>2735</v>
      </c>
      <c r="K345" s="12" t="s">
        <v>52</v>
      </c>
    </row>
    <row r="346" spans="1:11" x14ac:dyDescent="0.35">
      <c r="A346" s="12" t="str">
        <f t="shared" si="19"/>
        <v>A25B3</v>
      </c>
      <c r="B346" s="12">
        <f t="shared" si="21"/>
        <v>3</v>
      </c>
      <c r="C346" s="12">
        <f t="shared" si="20"/>
        <v>25</v>
      </c>
      <c r="D346" t="s">
        <v>312</v>
      </c>
      <c r="E346" t="s">
        <v>313</v>
      </c>
      <c r="F346" t="s">
        <v>314</v>
      </c>
      <c r="G346">
        <v>43211606</v>
      </c>
      <c r="H346" t="s">
        <v>2737</v>
      </c>
      <c r="I346" t="s">
        <v>2738</v>
      </c>
      <c r="J346" t="s">
        <v>2737</v>
      </c>
      <c r="K346" s="12" t="s">
        <v>52</v>
      </c>
    </row>
    <row r="347" spans="1:11" x14ac:dyDescent="0.35">
      <c r="A347" s="12" t="str">
        <f t="shared" si="19"/>
        <v>A25B4</v>
      </c>
      <c r="B347" s="12">
        <f t="shared" si="21"/>
        <v>4</v>
      </c>
      <c r="C347" s="12">
        <f t="shared" si="20"/>
        <v>25</v>
      </c>
      <c r="D347" t="s">
        <v>312</v>
      </c>
      <c r="E347" t="s">
        <v>313</v>
      </c>
      <c r="F347" t="s">
        <v>314</v>
      </c>
      <c r="G347">
        <v>43211607</v>
      </c>
      <c r="H347" t="s">
        <v>2739</v>
      </c>
      <c r="I347" t="s">
        <v>2740</v>
      </c>
      <c r="J347" t="s">
        <v>2739</v>
      </c>
      <c r="K347" s="12" t="s">
        <v>52</v>
      </c>
    </row>
    <row r="348" spans="1:11" x14ac:dyDescent="0.35">
      <c r="A348" s="12" t="str">
        <f t="shared" si="19"/>
        <v>A25B5</v>
      </c>
      <c r="B348" s="12">
        <f t="shared" si="21"/>
        <v>5</v>
      </c>
      <c r="C348" s="12">
        <f t="shared" si="20"/>
        <v>25</v>
      </c>
      <c r="D348" t="s">
        <v>312</v>
      </c>
      <c r="E348" t="s">
        <v>313</v>
      </c>
      <c r="F348" t="s">
        <v>314</v>
      </c>
      <c r="G348">
        <v>43191609</v>
      </c>
      <c r="H348" t="s">
        <v>2741</v>
      </c>
      <c r="I348" t="s">
        <v>2742</v>
      </c>
      <c r="J348" t="s">
        <v>2741</v>
      </c>
      <c r="K348" s="12" t="s">
        <v>52</v>
      </c>
    </row>
    <row r="349" spans="1:11" x14ac:dyDescent="0.35">
      <c r="A349" s="12" t="str">
        <f t="shared" si="19"/>
        <v>A25B6</v>
      </c>
      <c r="B349" s="12">
        <f t="shared" si="21"/>
        <v>6</v>
      </c>
      <c r="C349" s="12">
        <f t="shared" si="20"/>
        <v>25</v>
      </c>
      <c r="D349" t="s">
        <v>312</v>
      </c>
      <c r="E349" t="s">
        <v>313</v>
      </c>
      <c r="F349" t="s">
        <v>314</v>
      </c>
      <c r="G349">
        <v>43211616</v>
      </c>
      <c r="H349" t="s">
        <v>2743</v>
      </c>
      <c r="I349" t="s">
        <v>2744</v>
      </c>
      <c r="J349" t="s">
        <v>2743</v>
      </c>
      <c r="K349" s="12" t="s">
        <v>52</v>
      </c>
    </row>
    <row r="350" spans="1:11" x14ac:dyDescent="0.35">
      <c r="A350" s="12" t="str">
        <f t="shared" si="19"/>
        <v>A25B7</v>
      </c>
      <c r="B350" s="12">
        <f t="shared" si="21"/>
        <v>7</v>
      </c>
      <c r="C350" s="12">
        <f t="shared" si="20"/>
        <v>25</v>
      </c>
      <c r="D350" t="s">
        <v>312</v>
      </c>
      <c r="E350" t="s">
        <v>313</v>
      </c>
      <c r="F350" t="s">
        <v>314</v>
      </c>
      <c r="G350">
        <v>43211619</v>
      </c>
      <c r="H350" t="s">
        <v>2745</v>
      </c>
      <c r="I350" t="s">
        <v>2746</v>
      </c>
      <c r="J350" t="s">
        <v>2745</v>
      </c>
      <c r="K350" s="12" t="s">
        <v>52</v>
      </c>
    </row>
    <row r="351" spans="1:11" x14ac:dyDescent="0.35">
      <c r="A351" s="12" t="str">
        <f t="shared" si="19"/>
        <v>A25B8</v>
      </c>
      <c r="B351" s="12">
        <f t="shared" si="21"/>
        <v>8</v>
      </c>
      <c r="C351" s="12">
        <f t="shared" si="20"/>
        <v>25</v>
      </c>
      <c r="D351" t="s">
        <v>312</v>
      </c>
      <c r="E351" t="s">
        <v>313</v>
      </c>
      <c r="F351" t="s">
        <v>314</v>
      </c>
      <c r="G351">
        <v>43211620</v>
      </c>
      <c r="H351" t="s">
        <v>2747</v>
      </c>
      <c r="I351" t="s">
        <v>2748</v>
      </c>
      <c r="J351" t="s">
        <v>2747</v>
      </c>
      <c r="K351" s="12" t="s">
        <v>52</v>
      </c>
    </row>
    <row r="352" spans="1:11" x14ac:dyDescent="0.35">
      <c r="A352" s="12" t="str">
        <f t="shared" si="19"/>
        <v>A25B9</v>
      </c>
      <c r="B352" s="12">
        <f t="shared" si="21"/>
        <v>9</v>
      </c>
      <c r="C352" s="12">
        <f t="shared" si="20"/>
        <v>25</v>
      </c>
      <c r="D352" t="s">
        <v>312</v>
      </c>
      <c r="E352" t="s">
        <v>313</v>
      </c>
      <c r="F352" t="s">
        <v>314</v>
      </c>
      <c r="G352">
        <v>43211733</v>
      </c>
      <c r="H352" t="s">
        <v>2749</v>
      </c>
      <c r="I352" t="s">
        <v>2750</v>
      </c>
      <c r="J352" t="s">
        <v>2749</v>
      </c>
      <c r="K352" s="12" t="s">
        <v>52</v>
      </c>
    </row>
    <row r="353" spans="1:11" x14ac:dyDescent="0.35">
      <c r="A353" s="12" t="str">
        <f t="shared" si="19"/>
        <v>A25B10</v>
      </c>
      <c r="B353" s="12">
        <f t="shared" si="21"/>
        <v>10</v>
      </c>
      <c r="C353" s="12">
        <f t="shared" si="20"/>
        <v>25</v>
      </c>
      <c r="D353" t="s">
        <v>312</v>
      </c>
      <c r="E353" t="s">
        <v>313</v>
      </c>
      <c r="F353" t="s">
        <v>314</v>
      </c>
      <c r="G353">
        <v>43211802</v>
      </c>
      <c r="H353" t="s">
        <v>2751</v>
      </c>
      <c r="I353" t="s">
        <v>2752</v>
      </c>
      <c r="J353" t="s">
        <v>2751</v>
      </c>
      <c r="K353" s="12" t="s">
        <v>52</v>
      </c>
    </row>
    <row r="354" spans="1:11" x14ac:dyDescent="0.35">
      <c r="A354" s="12" t="str">
        <f t="shared" si="19"/>
        <v>A26B1</v>
      </c>
      <c r="B354" s="12">
        <f t="shared" si="21"/>
        <v>1</v>
      </c>
      <c r="C354" s="12">
        <f t="shared" si="20"/>
        <v>26</v>
      </c>
      <c r="D354" t="s">
        <v>312</v>
      </c>
      <c r="E354" t="s">
        <v>313</v>
      </c>
      <c r="F354" t="s">
        <v>315</v>
      </c>
      <c r="G354">
        <v>43211902</v>
      </c>
      <c r="H354" t="s">
        <v>2753</v>
      </c>
      <c r="I354" t="s">
        <v>2754</v>
      </c>
      <c r="J354" t="s">
        <v>2753</v>
      </c>
      <c r="K354" s="12" t="s">
        <v>1902</v>
      </c>
    </row>
    <row r="355" spans="1:11" x14ac:dyDescent="0.35">
      <c r="A355" s="12" t="str">
        <f t="shared" si="19"/>
        <v>A26B2</v>
      </c>
      <c r="B355" s="12">
        <f t="shared" si="21"/>
        <v>2</v>
      </c>
      <c r="C355" s="12">
        <f t="shared" si="20"/>
        <v>26</v>
      </c>
      <c r="D355" t="s">
        <v>312</v>
      </c>
      <c r="E355" t="s">
        <v>313</v>
      </c>
      <c r="F355" t="s">
        <v>315</v>
      </c>
      <c r="G355">
        <v>43211903</v>
      </c>
      <c r="H355" t="s">
        <v>2755</v>
      </c>
      <c r="I355" t="s">
        <v>2756</v>
      </c>
      <c r="J355" t="s">
        <v>2755</v>
      </c>
      <c r="K355" s="12" t="s">
        <v>52</v>
      </c>
    </row>
    <row r="356" spans="1:11" x14ac:dyDescent="0.35">
      <c r="A356" s="12" t="str">
        <f t="shared" si="19"/>
        <v>A26B3</v>
      </c>
      <c r="B356" s="12">
        <f t="shared" si="21"/>
        <v>3</v>
      </c>
      <c r="C356" s="12">
        <f t="shared" si="20"/>
        <v>26</v>
      </c>
      <c r="D356" t="s">
        <v>312</v>
      </c>
      <c r="E356" t="s">
        <v>313</v>
      </c>
      <c r="F356" t="s">
        <v>315</v>
      </c>
      <c r="G356">
        <v>43212001</v>
      </c>
      <c r="H356" t="s">
        <v>2757</v>
      </c>
      <c r="I356" t="s">
        <v>2758</v>
      </c>
      <c r="J356" t="s">
        <v>2757</v>
      </c>
      <c r="K356" s="12" t="s">
        <v>52</v>
      </c>
    </row>
    <row r="357" spans="1:11" x14ac:dyDescent="0.35">
      <c r="A357" s="12" t="str">
        <f t="shared" si="19"/>
        <v>A26B4</v>
      </c>
      <c r="B357" s="12">
        <f t="shared" si="21"/>
        <v>4</v>
      </c>
      <c r="C357" s="12">
        <f t="shared" si="20"/>
        <v>26</v>
      </c>
      <c r="D357" t="s">
        <v>312</v>
      </c>
      <c r="E357" t="s">
        <v>313</v>
      </c>
      <c r="F357" t="s">
        <v>315</v>
      </c>
      <c r="G357">
        <v>43212002</v>
      </c>
      <c r="H357" t="s">
        <v>2759</v>
      </c>
      <c r="I357" t="s">
        <v>2760</v>
      </c>
      <c r="J357" t="s">
        <v>2759</v>
      </c>
      <c r="K357" s="12" t="s">
        <v>52</v>
      </c>
    </row>
    <row r="358" spans="1:11" x14ac:dyDescent="0.35">
      <c r="A358" s="12" t="str">
        <f t="shared" si="19"/>
        <v>A26B5</v>
      </c>
      <c r="B358" s="12">
        <f t="shared" si="21"/>
        <v>5</v>
      </c>
      <c r="C358" s="12">
        <f t="shared" si="20"/>
        <v>26</v>
      </c>
      <c r="D358" t="s">
        <v>312</v>
      </c>
      <c r="E358" t="s">
        <v>313</v>
      </c>
      <c r="F358" t="s">
        <v>315</v>
      </c>
      <c r="G358">
        <v>43212003</v>
      </c>
      <c r="H358" t="s">
        <v>2761</v>
      </c>
      <c r="I358" t="s">
        <v>2762</v>
      </c>
      <c r="J358" t="s">
        <v>2761</v>
      </c>
      <c r="K358" s="12" t="s">
        <v>52</v>
      </c>
    </row>
    <row r="359" spans="1:11" x14ac:dyDescent="0.35">
      <c r="A359" s="12" t="str">
        <f t="shared" si="19"/>
        <v>A27B1</v>
      </c>
      <c r="B359" s="12">
        <f t="shared" si="21"/>
        <v>1</v>
      </c>
      <c r="C359" s="12">
        <f t="shared" si="20"/>
        <v>27</v>
      </c>
      <c r="D359" t="s">
        <v>312</v>
      </c>
      <c r="E359" t="s">
        <v>313</v>
      </c>
      <c r="F359" t="s">
        <v>318</v>
      </c>
      <c r="G359">
        <v>45111812</v>
      </c>
      <c r="H359" t="s">
        <v>2763</v>
      </c>
      <c r="I359" t="s">
        <v>2764</v>
      </c>
      <c r="J359" t="s">
        <v>2763</v>
      </c>
      <c r="K359" s="12" t="s">
        <v>1902</v>
      </c>
    </row>
    <row r="360" spans="1:11" x14ac:dyDescent="0.35">
      <c r="A360" s="12" t="str">
        <f t="shared" si="19"/>
        <v>A27B2</v>
      </c>
      <c r="B360" s="12">
        <f t="shared" si="21"/>
        <v>2</v>
      </c>
      <c r="C360" s="12">
        <f t="shared" si="20"/>
        <v>27</v>
      </c>
      <c r="D360" t="s">
        <v>312</v>
      </c>
      <c r="E360" t="s">
        <v>313</v>
      </c>
      <c r="F360" t="s">
        <v>318</v>
      </c>
      <c r="G360">
        <v>44111911</v>
      </c>
      <c r="H360" t="s">
        <v>2765</v>
      </c>
      <c r="I360" t="s">
        <v>2766</v>
      </c>
      <c r="J360" t="s">
        <v>2765</v>
      </c>
      <c r="K360" s="12" t="s">
        <v>52</v>
      </c>
    </row>
    <row r="361" spans="1:11" x14ac:dyDescent="0.35">
      <c r="A361" s="12" t="str">
        <f t="shared" si="19"/>
        <v>A27B3</v>
      </c>
      <c r="B361" s="12">
        <f t="shared" si="21"/>
        <v>3</v>
      </c>
      <c r="C361" s="12">
        <f t="shared" si="20"/>
        <v>27</v>
      </c>
      <c r="D361" t="s">
        <v>312</v>
      </c>
      <c r="E361" t="s">
        <v>313</v>
      </c>
      <c r="F361" t="s">
        <v>318</v>
      </c>
      <c r="G361">
        <v>45111609</v>
      </c>
      <c r="H361" t="s">
        <v>2767</v>
      </c>
      <c r="I361" t="s">
        <v>2768</v>
      </c>
      <c r="J361" t="s">
        <v>2767</v>
      </c>
      <c r="K361" s="12" t="s">
        <v>52</v>
      </c>
    </row>
    <row r="362" spans="1:11" x14ac:dyDescent="0.35">
      <c r="A362" s="12" t="str">
        <f t="shared" si="19"/>
        <v>A27B4</v>
      </c>
      <c r="B362" s="12">
        <f t="shared" si="21"/>
        <v>4</v>
      </c>
      <c r="C362" s="12">
        <f t="shared" si="20"/>
        <v>27</v>
      </c>
      <c r="D362" t="s">
        <v>312</v>
      </c>
      <c r="E362" t="s">
        <v>313</v>
      </c>
      <c r="F362" t="s">
        <v>318</v>
      </c>
      <c r="G362">
        <v>45111800</v>
      </c>
      <c r="H362" t="s">
        <v>2769</v>
      </c>
      <c r="I362" t="s">
        <v>2770</v>
      </c>
      <c r="J362" t="s">
        <v>2769</v>
      </c>
      <c r="K362" s="12" t="s">
        <v>52</v>
      </c>
    </row>
    <row r="363" spans="1:11" x14ac:dyDescent="0.35">
      <c r="A363" s="12" t="str">
        <f t="shared" si="19"/>
        <v>A27B5</v>
      </c>
      <c r="B363" s="12">
        <f t="shared" si="21"/>
        <v>5</v>
      </c>
      <c r="C363" s="12">
        <f t="shared" si="20"/>
        <v>27</v>
      </c>
      <c r="D363" t="s">
        <v>312</v>
      </c>
      <c r="E363" t="s">
        <v>313</v>
      </c>
      <c r="F363" t="s">
        <v>318</v>
      </c>
      <c r="G363">
        <v>45121506</v>
      </c>
      <c r="H363" t="s">
        <v>2771</v>
      </c>
      <c r="I363" t="s">
        <v>2772</v>
      </c>
      <c r="J363" t="s">
        <v>2771</v>
      </c>
      <c r="K363" s="12" t="s">
        <v>52</v>
      </c>
    </row>
    <row r="364" spans="1:11" x14ac:dyDescent="0.35">
      <c r="A364" s="12" t="str">
        <f t="shared" si="19"/>
        <v>A28B1</v>
      </c>
      <c r="B364" s="12">
        <f t="shared" si="21"/>
        <v>1</v>
      </c>
      <c r="C364" s="54">
        <v>28</v>
      </c>
      <c r="D364" t="s">
        <v>312</v>
      </c>
      <c r="E364" t="s">
        <v>313</v>
      </c>
      <c r="F364" t="s">
        <v>2773</v>
      </c>
      <c r="G364">
        <v>43212100</v>
      </c>
      <c r="H364" t="s">
        <v>2774</v>
      </c>
      <c r="I364" t="s">
        <v>2775</v>
      </c>
      <c r="J364" t="s">
        <v>2774</v>
      </c>
      <c r="K364" s="12" t="s">
        <v>1902</v>
      </c>
    </row>
    <row r="365" spans="1:11" x14ac:dyDescent="0.35">
      <c r="A365" s="12" t="str">
        <f t="shared" si="19"/>
        <v>A28B2</v>
      </c>
      <c r="B365" s="12">
        <f t="shared" si="21"/>
        <v>2</v>
      </c>
      <c r="C365" s="54">
        <v>28</v>
      </c>
      <c r="D365" t="s">
        <v>312</v>
      </c>
      <c r="E365" t="s">
        <v>313</v>
      </c>
      <c r="F365" t="s">
        <v>2773</v>
      </c>
      <c r="G365">
        <v>81161903</v>
      </c>
      <c r="H365" t="s">
        <v>2776</v>
      </c>
      <c r="I365" t="s">
        <v>2777</v>
      </c>
      <c r="J365" t="s">
        <v>2776</v>
      </c>
      <c r="K365" s="12" t="s">
        <v>52</v>
      </c>
    </row>
    <row r="366" spans="1:11" x14ac:dyDescent="0.35">
      <c r="A366" s="12" t="str">
        <f t="shared" si="19"/>
        <v>A28B3</v>
      </c>
      <c r="B366" s="12">
        <f t="shared" si="21"/>
        <v>3</v>
      </c>
      <c r="C366" s="54">
        <v>28</v>
      </c>
      <c r="D366" t="s">
        <v>312</v>
      </c>
      <c r="E366" t="s">
        <v>313</v>
      </c>
      <c r="F366" t="s">
        <v>2773</v>
      </c>
      <c r="G366">
        <v>43212104</v>
      </c>
      <c r="H366" t="s">
        <v>2778</v>
      </c>
      <c r="I366" t="s">
        <v>2779</v>
      </c>
      <c r="J366" t="s">
        <v>2778</v>
      </c>
      <c r="K366" s="12" t="s">
        <v>52</v>
      </c>
    </row>
    <row r="367" spans="1:11" x14ac:dyDescent="0.35">
      <c r="A367" s="12" t="str">
        <f t="shared" si="19"/>
        <v>A28B4</v>
      </c>
      <c r="B367" s="12">
        <f t="shared" si="21"/>
        <v>4</v>
      </c>
      <c r="C367" s="54">
        <v>28</v>
      </c>
      <c r="D367" t="s">
        <v>312</v>
      </c>
      <c r="E367" t="s">
        <v>313</v>
      </c>
      <c r="F367" t="s">
        <v>2773</v>
      </c>
      <c r="G367">
        <v>43212105</v>
      </c>
      <c r="H367" t="s">
        <v>2780</v>
      </c>
      <c r="I367" t="s">
        <v>2781</v>
      </c>
      <c r="J367" t="s">
        <v>2780</v>
      </c>
      <c r="K367" s="12" t="s">
        <v>52</v>
      </c>
    </row>
    <row r="368" spans="1:11" x14ac:dyDescent="0.35">
      <c r="A368" s="12" t="str">
        <f t="shared" si="19"/>
        <v>A28B5</v>
      </c>
      <c r="B368" s="12">
        <f t="shared" si="21"/>
        <v>5</v>
      </c>
      <c r="C368" s="54">
        <v>28</v>
      </c>
      <c r="D368" t="s">
        <v>312</v>
      </c>
      <c r="E368" t="s">
        <v>313</v>
      </c>
      <c r="F368" t="s">
        <v>2773</v>
      </c>
      <c r="G368">
        <v>43212110</v>
      </c>
      <c r="H368" t="s">
        <v>2782</v>
      </c>
      <c r="I368" t="s">
        <v>2783</v>
      </c>
      <c r="J368" t="s">
        <v>2782</v>
      </c>
      <c r="K368" s="12" t="s">
        <v>52</v>
      </c>
    </row>
    <row r="369" spans="1:11" x14ac:dyDescent="0.35">
      <c r="A369" s="12" t="str">
        <f t="shared" si="19"/>
        <v>A28B6</v>
      </c>
      <c r="B369" s="12">
        <f t="shared" si="21"/>
        <v>6</v>
      </c>
      <c r="C369" s="54">
        <v>28</v>
      </c>
      <c r="D369" t="s">
        <v>312</v>
      </c>
      <c r="E369" t="s">
        <v>313</v>
      </c>
      <c r="F369" t="s">
        <v>2773</v>
      </c>
      <c r="G369">
        <v>43212117</v>
      </c>
      <c r="H369" t="s">
        <v>2784</v>
      </c>
      <c r="I369" t="s">
        <v>2785</v>
      </c>
      <c r="J369" t="s">
        <v>2784</v>
      </c>
      <c r="K369" s="12" t="s">
        <v>52</v>
      </c>
    </row>
    <row r="370" spans="1:11" x14ac:dyDescent="0.35">
      <c r="A370" s="12" t="str">
        <f t="shared" si="19"/>
        <v>A28B7</v>
      </c>
      <c r="B370" s="12">
        <f t="shared" si="21"/>
        <v>7</v>
      </c>
      <c r="C370" s="54">
        <v>28</v>
      </c>
      <c r="D370" t="s">
        <v>312</v>
      </c>
      <c r="E370" t="s">
        <v>313</v>
      </c>
      <c r="F370" t="s">
        <v>2773</v>
      </c>
      <c r="G370">
        <v>43211711</v>
      </c>
      <c r="H370" t="s">
        <v>2786</v>
      </c>
      <c r="I370" t="s">
        <v>2787</v>
      </c>
      <c r="J370" t="s">
        <v>2786</v>
      </c>
      <c r="K370" s="12" t="s">
        <v>1902</v>
      </c>
    </row>
    <row r="371" spans="1:11" x14ac:dyDescent="0.35">
      <c r="A371" s="12" t="str">
        <f t="shared" si="19"/>
        <v>A29B1</v>
      </c>
      <c r="B371" s="12">
        <f t="shared" si="21"/>
        <v>1</v>
      </c>
      <c r="C371" s="12">
        <f t="shared" si="20"/>
        <v>29</v>
      </c>
      <c r="D371" t="s">
        <v>312</v>
      </c>
      <c r="E371" t="s">
        <v>313</v>
      </c>
      <c r="F371" t="s">
        <v>316</v>
      </c>
      <c r="G371">
        <v>81112401</v>
      </c>
      <c r="H371" t="s">
        <v>2788</v>
      </c>
      <c r="I371" t="s">
        <v>2789</v>
      </c>
      <c r="J371" t="s">
        <v>2788</v>
      </c>
      <c r="K371" s="12" t="s">
        <v>52</v>
      </c>
    </row>
    <row r="372" spans="1:11" x14ac:dyDescent="0.35">
      <c r="A372" s="12" t="str">
        <f t="shared" si="19"/>
        <v>A29B2</v>
      </c>
      <c r="B372" s="12">
        <f t="shared" si="21"/>
        <v>2</v>
      </c>
      <c r="C372" s="12">
        <f t="shared" si="20"/>
        <v>29</v>
      </c>
      <c r="D372" t="s">
        <v>312</v>
      </c>
      <c r="E372" t="s">
        <v>313</v>
      </c>
      <c r="F372" t="s">
        <v>316</v>
      </c>
      <c r="G372">
        <v>81112306</v>
      </c>
      <c r="H372" t="s">
        <v>2790</v>
      </c>
      <c r="I372" t="s">
        <v>2791</v>
      </c>
      <c r="J372" t="s">
        <v>2790</v>
      </c>
      <c r="K372" s="12" t="s">
        <v>52</v>
      </c>
    </row>
    <row r="373" spans="1:11" x14ac:dyDescent="0.35">
      <c r="A373" s="12" t="str">
        <f t="shared" si="19"/>
        <v>A29B3</v>
      </c>
      <c r="B373" s="12">
        <f t="shared" si="21"/>
        <v>3</v>
      </c>
      <c r="C373" s="12">
        <f t="shared" si="20"/>
        <v>29</v>
      </c>
      <c r="D373" t="s">
        <v>312</v>
      </c>
      <c r="E373" t="s">
        <v>313</v>
      </c>
      <c r="F373" t="s">
        <v>316</v>
      </c>
      <c r="G373">
        <v>81112307</v>
      </c>
      <c r="H373" t="s">
        <v>2792</v>
      </c>
      <c r="I373" t="s">
        <v>2793</v>
      </c>
      <c r="J373" t="s">
        <v>2792</v>
      </c>
      <c r="K373" s="12" t="s">
        <v>52</v>
      </c>
    </row>
    <row r="374" spans="1:11" x14ac:dyDescent="0.35">
      <c r="A374" s="12" t="str">
        <f t="shared" si="19"/>
        <v>A29B4</v>
      </c>
      <c r="B374" s="12">
        <f t="shared" si="21"/>
        <v>4</v>
      </c>
      <c r="C374" s="12">
        <f t="shared" si="20"/>
        <v>29</v>
      </c>
      <c r="D374" t="s">
        <v>312</v>
      </c>
      <c r="E374" t="s">
        <v>313</v>
      </c>
      <c r="F374" t="s">
        <v>316</v>
      </c>
      <c r="G374">
        <v>81112308</v>
      </c>
      <c r="H374" t="s">
        <v>2794</v>
      </c>
      <c r="I374" t="s">
        <v>2795</v>
      </c>
      <c r="J374" t="s">
        <v>2794</v>
      </c>
      <c r="K374" s="12" t="s">
        <v>52</v>
      </c>
    </row>
    <row r="375" spans="1:11" x14ac:dyDescent="0.35">
      <c r="A375" s="12" t="str">
        <f t="shared" si="19"/>
        <v>A29B5</v>
      </c>
      <c r="B375" s="12">
        <f t="shared" si="21"/>
        <v>5</v>
      </c>
      <c r="C375" s="12">
        <f t="shared" si="20"/>
        <v>29</v>
      </c>
      <c r="D375" t="s">
        <v>312</v>
      </c>
      <c r="E375" t="s">
        <v>313</v>
      </c>
      <c r="F375" t="s">
        <v>316</v>
      </c>
      <c r="G375">
        <v>81112309</v>
      </c>
      <c r="H375" t="s">
        <v>2796</v>
      </c>
      <c r="I375" t="s">
        <v>2797</v>
      </c>
      <c r="J375" t="s">
        <v>2796</v>
      </c>
      <c r="K375" s="12" t="s">
        <v>52</v>
      </c>
    </row>
    <row r="376" spans="1:11" x14ac:dyDescent="0.35">
      <c r="A376" s="12" t="str">
        <f t="shared" si="19"/>
        <v>A29B6</v>
      </c>
      <c r="B376" s="12">
        <f t="shared" si="21"/>
        <v>6</v>
      </c>
      <c r="C376" s="12">
        <f t="shared" si="20"/>
        <v>29</v>
      </c>
      <c r="D376" t="s">
        <v>312</v>
      </c>
      <c r="E376" t="s">
        <v>313</v>
      </c>
      <c r="F376" t="s">
        <v>316</v>
      </c>
      <c r="G376">
        <v>81112310</v>
      </c>
      <c r="H376" t="s">
        <v>2798</v>
      </c>
      <c r="I376" t="s">
        <v>2799</v>
      </c>
      <c r="J376" t="s">
        <v>2798</v>
      </c>
      <c r="K376" s="12" t="s">
        <v>52</v>
      </c>
    </row>
    <row r="377" spans="1:11" x14ac:dyDescent="0.35">
      <c r="A377" s="12" t="str">
        <f t="shared" si="19"/>
        <v>A29B7</v>
      </c>
      <c r="B377" s="12">
        <f t="shared" si="21"/>
        <v>7</v>
      </c>
      <c r="C377" s="12">
        <f t="shared" si="20"/>
        <v>29</v>
      </c>
      <c r="D377" t="s">
        <v>312</v>
      </c>
      <c r="E377" t="s">
        <v>313</v>
      </c>
      <c r="F377" t="s">
        <v>316</v>
      </c>
      <c r="G377">
        <v>81161901</v>
      </c>
      <c r="H377" t="s">
        <v>2800</v>
      </c>
      <c r="I377" t="s">
        <v>2801</v>
      </c>
      <c r="J377" t="s">
        <v>2800</v>
      </c>
      <c r="K377" s="12" t="s">
        <v>52</v>
      </c>
    </row>
    <row r="378" spans="1:11" x14ac:dyDescent="0.35">
      <c r="A378" s="12" t="str">
        <f t="shared" si="19"/>
        <v>A29B8</v>
      </c>
      <c r="B378" s="12">
        <f t="shared" si="21"/>
        <v>8</v>
      </c>
      <c r="C378" s="12">
        <f t="shared" si="20"/>
        <v>29</v>
      </c>
      <c r="D378" t="s">
        <v>312</v>
      </c>
      <c r="E378" t="s">
        <v>313</v>
      </c>
      <c r="F378" t="s">
        <v>316</v>
      </c>
      <c r="G378">
        <v>81161902</v>
      </c>
      <c r="H378" t="s">
        <v>2802</v>
      </c>
      <c r="I378" t="s">
        <v>2803</v>
      </c>
      <c r="J378" t="s">
        <v>2802</v>
      </c>
      <c r="K378" s="12" t="s">
        <v>52</v>
      </c>
    </row>
    <row r="379" spans="1:11" x14ac:dyDescent="0.35">
      <c r="A379" s="12" t="e">
        <f t="shared" si="19"/>
        <v>#N/A</v>
      </c>
      <c r="B379" s="12">
        <f t="shared" si="21"/>
        <v>1</v>
      </c>
      <c r="C379" s="12" t="e">
        <f t="shared" si="20"/>
        <v>#N/A</v>
      </c>
      <c r="D379" t="s">
        <v>312</v>
      </c>
      <c r="E379" t="s">
        <v>351</v>
      </c>
      <c r="F379" t="s">
        <v>354</v>
      </c>
      <c r="G379">
        <v>81161712</v>
      </c>
      <c r="H379" t="s">
        <v>2804</v>
      </c>
      <c r="I379" t="s">
        <v>2805</v>
      </c>
      <c r="J379" t="s">
        <v>2804</v>
      </c>
      <c r="K379" s="12" t="s">
        <v>1902</v>
      </c>
    </row>
    <row r="380" spans="1:11" x14ac:dyDescent="0.35">
      <c r="A380" s="12" t="e">
        <f t="shared" si="19"/>
        <v>#N/A</v>
      </c>
      <c r="B380" s="12">
        <f t="shared" si="21"/>
        <v>1</v>
      </c>
      <c r="C380" s="12" t="e">
        <f t="shared" si="20"/>
        <v>#N/A</v>
      </c>
      <c r="D380" t="s">
        <v>312</v>
      </c>
      <c r="E380" t="s">
        <v>351</v>
      </c>
      <c r="F380" t="s">
        <v>354</v>
      </c>
      <c r="G380">
        <v>43191504</v>
      </c>
      <c r="H380" t="s">
        <v>2806</v>
      </c>
      <c r="I380" t="s">
        <v>2807</v>
      </c>
      <c r="J380" t="s">
        <v>2806</v>
      </c>
      <c r="K380" s="12" t="s">
        <v>52</v>
      </c>
    </row>
    <row r="381" spans="1:11" x14ac:dyDescent="0.35">
      <c r="A381" s="12" t="e">
        <f t="shared" si="19"/>
        <v>#N/A</v>
      </c>
      <c r="B381" s="12">
        <f t="shared" si="21"/>
        <v>1</v>
      </c>
      <c r="C381" s="12" t="e">
        <f t="shared" si="20"/>
        <v>#N/A</v>
      </c>
      <c r="D381" t="s">
        <v>312</v>
      </c>
      <c r="E381" t="s">
        <v>351</v>
      </c>
      <c r="F381" t="s">
        <v>354</v>
      </c>
      <c r="G381">
        <v>43191507</v>
      </c>
      <c r="H381" t="s">
        <v>2808</v>
      </c>
      <c r="I381" t="s">
        <v>2809</v>
      </c>
      <c r="J381" t="s">
        <v>2808</v>
      </c>
      <c r="K381" s="12" t="s">
        <v>52</v>
      </c>
    </row>
    <row r="382" spans="1:11" x14ac:dyDescent="0.35">
      <c r="A382" s="12" t="e">
        <f t="shared" si="19"/>
        <v>#N/A</v>
      </c>
      <c r="B382" s="12">
        <f t="shared" si="21"/>
        <v>1</v>
      </c>
      <c r="C382" s="12" t="e">
        <f t="shared" si="20"/>
        <v>#N/A</v>
      </c>
      <c r="D382" t="s">
        <v>312</v>
      </c>
      <c r="E382" t="s">
        <v>351</v>
      </c>
      <c r="F382" t="s">
        <v>354</v>
      </c>
      <c r="G382">
        <v>43191513</v>
      </c>
      <c r="H382" t="s">
        <v>2810</v>
      </c>
      <c r="I382" t="s">
        <v>2811</v>
      </c>
      <c r="J382" t="s">
        <v>2810</v>
      </c>
      <c r="K382" s="12" t="s">
        <v>52</v>
      </c>
    </row>
    <row r="383" spans="1:11" x14ac:dyDescent="0.35">
      <c r="A383" s="12" t="e">
        <f t="shared" si="19"/>
        <v>#N/A</v>
      </c>
      <c r="B383" s="12">
        <f t="shared" si="21"/>
        <v>1</v>
      </c>
      <c r="C383" s="12" t="e">
        <f t="shared" si="20"/>
        <v>#N/A</v>
      </c>
      <c r="D383" t="s">
        <v>312</v>
      </c>
      <c r="E383" t="s">
        <v>351</v>
      </c>
      <c r="F383" t="s">
        <v>354</v>
      </c>
      <c r="G383">
        <v>81161700</v>
      </c>
      <c r="H383" t="s">
        <v>2812</v>
      </c>
      <c r="I383" t="s">
        <v>2813</v>
      </c>
      <c r="J383" t="s">
        <v>2814</v>
      </c>
      <c r="K383" s="12" t="s">
        <v>52</v>
      </c>
    </row>
    <row r="384" spans="1:11" x14ac:dyDescent="0.35">
      <c r="A384" s="12" t="e">
        <f t="shared" si="19"/>
        <v>#N/A</v>
      </c>
      <c r="B384" s="12">
        <f t="shared" si="21"/>
        <v>1</v>
      </c>
      <c r="C384" s="12" t="e">
        <f t="shared" si="20"/>
        <v>#N/A</v>
      </c>
      <c r="D384" t="s">
        <v>312</v>
      </c>
      <c r="E384" t="s">
        <v>351</v>
      </c>
      <c r="F384" t="s">
        <v>354</v>
      </c>
      <c r="G384">
        <v>83112402</v>
      </c>
      <c r="H384" t="s">
        <v>2815</v>
      </c>
      <c r="I384" t="s">
        <v>2816</v>
      </c>
      <c r="J384" t="s">
        <v>2815</v>
      </c>
      <c r="K384" s="12" t="s">
        <v>52</v>
      </c>
    </row>
    <row r="385" spans="1:11" x14ac:dyDescent="0.35">
      <c r="A385" s="12" t="e">
        <f t="shared" si="19"/>
        <v>#N/A</v>
      </c>
      <c r="B385" s="12">
        <f t="shared" si="21"/>
        <v>1</v>
      </c>
      <c r="C385" s="12" t="e">
        <f t="shared" si="20"/>
        <v>#N/A</v>
      </c>
      <c r="D385" t="s">
        <v>312</v>
      </c>
      <c r="E385" t="s">
        <v>351</v>
      </c>
      <c r="F385" t="s">
        <v>354</v>
      </c>
      <c r="G385">
        <v>83112401</v>
      </c>
      <c r="H385" t="s">
        <v>2817</v>
      </c>
      <c r="I385" t="s">
        <v>2818</v>
      </c>
      <c r="J385" t="s">
        <v>2817</v>
      </c>
      <c r="K385" s="12" t="s">
        <v>52</v>
      </c>
    </row>
    <row r="386" spans="1:11" x14ac:dyDescent="0.35">
      <c r="A386" s="12" t="e">
        <f t="shared" si="19"/>
        <v>#N/A</v>
      </c>
      <c r="B386" s="12">
        <f t="shared" si="21"/>
        <v>1</v>
      </c>
      <c r="C386" s="12" t="e">
        <f t="shared" si="20"/>
        <v>#N/A</v>
      </c>
      <c r="D386" t="s">
        <v>312</v>
      </c>
      <c r="E386" t="s">
        <v>351</v>
      </c>
      <c r="F386" t="s">
        <v>354</v>
      </c>
      <c r="G386">
        <v>83111501</v>
      </c>
      <c r="H386" t="s">
        <v>2819</v>
      </c>
      <c r="I386" t="s">
        <v>2820</v>
      </c>
      <c r="J386" t="s">
        <v>2819</v>
      </c>
      <c r="K386" s="12" t="s">
        <v>52</v>
      </c>
    </row>
    <row r="387" spans="1:11" x14ac:dyDescent="0.35">
      <c r="A387" s="12" t="e">
        <f t="shared" ref="A387:A450" si="22">"A"&amp;C387&amp;"B"&amp;B387</f>
        <v>#N/A</v>
      </c>
      <c r="B387" s="12">
        <f t="shared" si="21"/>
        <v>1</v>
      </c>
      <c r="C387" s="12" t="e">
        <f t="shared" ref="C387:C450" si="23">VLOOKUP(D387&amp;E387&amp;F387,T:U,2,FALSE)</f>
        <v>#N/A</v>
      </c>
      <c r="D387" t="s">
        <v>312</v>
      </c>
      <c r="E387" t="s">
        <v>351</v>
      </c>
      <c r="F387" t="s">
        <v>354</v>
      </c>
      <c r="G387">
        <v>83111508</v>
      </c>
      <c r="H387" t="s">
        <v>2821</v>
      </c>
      <c r="I387" t="s">
        <v>2822</v>
      </c>
      <c r="J387" t="s">
        <v>2821</v>
      </c>
      <c r="K387" s="12" t="s">
        <v>52</v>
      </c>
    </row>
    <row r="388" spans="1:11" x14ac:dyDescent="0.35">
      <c r="A388" s="12" t="e">
        <f t="shared" si="22"/>
        <v>#N/A</v>
      </c>
      <c r="B388" s="12">
        <f t="shared" ref="B388:B451" si="24">IFERROR(IF(C388=C387,B387+1,1),1)</f>
        <v>1</v>
      </c>
      <c r="C388" s="12" t="e">
        <f t="shared" si="23"/>
        <v>#N/A</v>
      </c>
      <c r="D388" t="s">
        <v>312</v>
      </c>
      <c r="E388" t="s">
        <v>351</v>
      </c>
      <c r="F388" t="s">
        <v>354</v>
      </c>
      <c r="G388">
        <v>83111511</v>
      </c>
      <c r="H388" t="s">
        <v>2823</v>
      </c>
      <c r="I388" t="s">
        <v>2824</v>
      </c>
      <c r="J388" t="s">
        <v>2823</v>
      </c>
      <c r="K388" s="12" t="s">
        <v>52</v>
      </c>
    </row>
    <row r="389" spans="1:11" x14ac:dyDescent="0.35">
      <c r="A389" s="12" t="e">
        <f t="shared" si="22"/>
        <v>#N/A</v>
      </c>
      <c r="B389" s="12">
        <f t="shared" si="24"/>
        <v>1</v>
      </c>
      <c r="C389" s="12" t="e">
        <f t="shared" si="23"/>
        <v>#N/A</v>
      </c>
      <c r="D389" t="s">
        <v>312</v>
      </c>
      <c r="E389" t="s">
        <v>351</v>
      </c>
      <c r="F389" t="s">
        <v>354</v>
      </c>
      <c r="G389">
        <v>43221501</v>
      </c>
      <c r="H389" t="s">
        <v>2825</v>
      </c>
      <c r="I389" t="s">
        <v>2826</v>
      </c>
      <c r="J389" t="s">
        <v>2825</v>
      </c>
      <c r="K389" s="12" t="s">
        <v>52</v>
      </c>
    </row>
    <row r="390" spans="1:11" x14ac:dyDescent="0.35">
      <c r="A390" s="12" t="e">
        <f t="shared" si="22"/>
        <v>#N/A</v>
      </c>
      <c r="B390" s="12">
        <f t="shared" si="24"/>
        <v>1</v>
      </c>
      <c r="C390" s="12" t="e">
        <f t="shared" si="23"/>
        <v>#N/A</v>
      </c>
      <c r="D390" t="s">
        <v>312</v>
      </c>
      <c r="E390" t="s">
        <v>351</v>
      </c>
      <c r="F390" t="s">
        <v>354</v>
      </c>
      <c r="G390">
        <v>43221504</v>
      </c>
      <c r="H390" t="s">
        <v>2827</v>
      </c>
      <c r="I390" t="s">
        <v>2828</v>
      </c>
      <c r="J390" t="s">
        <v>2827</v>
      </c>
      <c r="K390" s="12" t="s">
        <v>52</v>
      </c>
    </row>
    <row r="391" spans="1:11" x14ac:dyDescent="0.35">
      <c r="A391" s="12" t="e">
        <f t="shared" si="22"/>
        <v>#N/A</v>
      </c>
      <c r="B391" s="12">
        <f t="shared" si="24"/>
        <v>1</v>
      </c>
      <c r="C391" s="12" t="e">
        <f t="shared" si="23"/>
        <v>#N/A</v>
      </c>
      <c r="D391" t="s">
        <v>312</v>
      </c>
      <c r="E391" t="s">
        <v>351</v>
      </c>
      <c r="F391" t="s">
        <v>354</v>
      </c>
      <c r="G391">
        <v>43221509</v>
      </c>
      <c r="H391" t="s">
        <v>2829</v>
      </c>
      <c r="I391" t="s">
        <v>2830</v>
      </c>
      <c r="J391" t="s">
        <v>2829</v>
      </c>
      <c r="K391" s="12" t="s">
        <v>52</v>
      </c>
    </row>
    <row r="392" spans="1:11" x14ac:dyDescent="0.35">
      <c r="A392" s="12" t="e">
        <f t="shared" si="22"/>
        <v>#N/A</v>
      </c>
      <c r="B392" s="12">
        <f t="shared" si="24"/>
        <v>1</v>
      </c>
      <c r="C392" s="12" t="e">
        <f t="shared" si="23"/>
        <v>#N/A</v>
      </c>
      <c r="D392" t="s">
        <v>312</v>
      </c>
      <c r="E392" t="s">
        <v>351</v>
      </c>
      <c r="F392" t="s">
        <v>354</v>
      </c>
      <c r="G392">
        <v>43221521</v>
      </c>
      <c r="H392" t="s">
        <v>2831</v>
      </c>
      <c r="I392" t="s">
        <v>2832</v>
      </c>
      <c r="J392" t="s">
        <v>2831</v>
      </c>
      <c r="K392" s="12" t="s">
        <v>52</v>
      </c>
    </row>
    <row r="393" spans="1:11" x14ac:dyDescent="0.35">
      <c r="A393" s="12" t="e">
        <f t="shared" si="22"/>
        <v>#N/A</v>
      </c>
      <c r="B393" s="12">
        <f t="shared" si="24"/>
        <v>1</v>
      </c>
      <c r="C393" s="12" t="e">
        <f t="shared" si="23"/>
        <v>#N/A</v>
      </c>
      <c r="D393" t="s">
        <v>312</v>
      </c>
      <c r="E393" t="s">
        <v>351</v>
      </c>
      <c r="F393" t="s">
        <v>354</v>
      </c>
      <c r="G393">
        <v>43221522</v>
      </c>
      <c r="H393" t="s">
        <v>2833</v>
      </c>
      <c r="I393" t="s">
        <v>2834</v>
      </c>
      <c r="J393" t="s">
        <v>2833</v>
      </c>
      <c r="K393" s="12" t="s">
        <v>52</v>
      </c>
    </row>
    <row r="394" spans="1:11" x14ac:dyDescent="0.35">
      <c r="A394" s="12" t="e">
        <f t="shared" si="22"/>
        <v>#N/A</v>
      </c>
      <c r="B394" s="12">
        <f t="shared" si="24"/>
        <v>1</v>
      </c>
      <c r="C394" s="12" t="e">
        <f t="shared" si="23"/>
        <v>#N/A</v>
      </c>
      <c r="D394" t="s">
        <v>312</v>
      </c>
      <c r="E394" t="s">
        <v>351</v>
      </c>
      <c r="F394" t="s">
        <v>354</v>
      </c>
      <c r="G394">
        <v>43221530</v>
      </c>
      <c r="H394" t="s">
        <v>2835</v>
      </c>
      <c r="I394" t="s">
        <v>2836</v>
      </c>
      <c r="J394" t="s">
        <v>2835</v>
      </c>
      <c r="K394" s="12" t="s">
        <v>52</v>
      </c>
    </row>
    <row r="395" spans="1:11" x14ac:dyDescent="0.35">
      <c r="A395" s="12" t="e">
        <f t="shared" si="22"/>
        <v>#N/A</v>
      </c>
      <c r="B395" s="12">
        <f t="shared" si="24"/>
        <v>1</v>
      </c>
      <c r="C395" s="12" t="e">
        <f t="shared" si="23"/>
        <v>#N/A</v>
      </c>
      <c r="D395" t="s">
        <v>312</v>
      </c>
      <c r="E395" t="s">
        <v>351</v>
      </c>
      <c r="F395" t="s">
        <v>353</v>
      </c>
      <c r="G395">
        <v>83112403</v>
      </c>
      <c r="H395" t="s">
        <v>2837</v>
      </c>
      <c r="I395" t="s">
        <v>2838</v>
      </c>
      <c r="J395" t="s">
        <v>2837</v>
      </c>
      <c r="K395" s="12" t="s">
        <v>1902</v>
      </c>
    </row>
    <row r="396" spans="1:11" x14ac:dyDescent="0.35">
      <c r="A396" s="12" t="e">
        <f t="shared" si="22"/>
        <v>#N/A</v>
      </c>
      <c r="B396" s="12">
        <f t="shared" si="24"/>
        <v>1</v>
      </c>
      <c r="C396" s="12" t="e">
        <f t="shared" si="23"/>
        <v>#N/A</v>
      </c>
      <c r="D396" t="s">
        <v>312</v>
      </c>
      <c r="E396" t="s">
        <v>351</v>
      </c>
      <c r="F396" t="s">
        <v>353</v>
      </c>
      <c r="G396">
        <v>83112406</v>
      </c>
      <c r="H396" t="s">
        <v>2839</v>
      </c>
      <c r="I396" t="s">
        <v>2840</v>
      </c>
      <c r="J396" t="s">
        <v>2839</v>
      </c>
      <c r="K396" s="12" t="s">
        <v>52</v>
      </c>
    </row>
    <row r="397" spans="1:11" x14ac:dyDescent="0.35">
      <c r="A397" s="12" t="e">
        <f t="shared" si="22"/>
        <v>#N/A</v>
      </c>
      <c r="B397" s="12">
        <f t="shared" si="24"/>
        <v>1</v>
      </c>
      <c r="C397" s="12" t="e">
        <f t="shared" si="23"/>
        <v>#N/A</v>
      </c>
      <c r="D397" t="s">
        <v>312</v>
      </c>
      <c r="E397" t="s">
        <v>351</v>
      </c>
      <c r="F397" t="s">
        <v>353</v>
      </c>
      <c r="G397">
        <v>83112404</v>
      </c>
      <c r="H397" t="s">
        <v>2841</v>
      </c>
      <c r="I397" t="s">
        <v>2842</v>
      </c>
      <c r="J397" t="s">
        <v>2841</v>
      </c>
      <c r="K397" s="12" t="s">
        <v>52</v>
      </c>
    </row>
    <row r="398" spans="1:11" x14ac:dyDescent="0.35">
      <c r="A398" s="12" t="e">
        <f t="shared" si="22"/>
        <v>#N/A</v>
      </c>
      <c r="B398" s="12">
        <f t="shared" si="24"/>
        <v>1</v>
      </c>
      <c r="C398" s="12" t="e">
        <f t="shared" si="23"/>
        <v>#N/A</v>
      </c>
      <c r="D398" t="s">
        <v>312</v>
      </c>
      <c r="E398" t="s">
        <v>351</v>
      </c>
      <c r="F398" t="s">
        <v>353</v>
      </c>
      <c r="G398">
        <v>83112405</v>
      </c>
      <c r="H398" t="s">
        <v>2843</v>
      </c>
      <c r="I398" t="s">
        <v>2844</v>
      </c>
      <c r="J398" t="s">
        <v>2843</v>
      </c>
      <c r="K398" s="12" t="s">
        <v>52</v>
      </c>
    </row>
    <row r="399" spans="1:11" x14ac:dyDescent="0.35">
      <c r="A399" s="12" t="e">
        <f t="shared" si="22"/>
        <v>#N/A</v>
      </c>
      <c r="B399" s="12">
        <f t="shared" si="24"/>
        <v>1</v>
      </c>
      <c r="C399" s="12" t="e">
        <f t="shared" si="23"/>
        <v>#N/A</v>
      </c>
      <c r="D399" t="s">
        <v>312</v>
      </c>
      <c r="E399" t="s">
        <v>351</v>
      </c>
      <c r="F399" t="s">
        <v>353</v>
      </c>
      <c r="G399">
        <v>83112301</v>
      </c>
      <c r="H399" t="s">
        <v>2845</v>
      </c>
      <c r="I399" t="s">
        <v>2846</v>
      </c>
      <c r="J399" t="s">
        <v>2845</v>
      </c>
      <c r="K399" s="12" t="s">
        <v>52</v>
      </c>
    </row>
    <row r="400" spans="1:11" x14ac:dyDescent="0.35">
      <c r="A400" s="12" t="e">
        <f t="shared" si="22"/>
        <v>#N/A</v>
      </c>
      <c r="B400" s="12">
        <f t="shared" si="24"/>
        <v>1</v>
      </c>
      <c r="C400" s="12" t="e">
        <f t="shared" si="23"/>
        <v>#N/A</v>
      </c>
      <c r="D400" t="s">
        <v>312</v>
      </c>
      <c r="E400" t="s">
        <v>351</v>
      </c>
      <c r="F400" t="s">
        <v>353</v>
      </c>
      <c r="G400">
        <v>83112302</v>
      </c>
      <c r="H400" t="s">
        <v>2847</v>
      </c>
      <c r="I400" t="s">
        <v>2848</v>
      </c>
      <c r="J400" t="s">
        <v>2847</v>
      </c>
      <c r="K400" s="12" t="s">
        <v>52</v>
      </c>
    </row>
    <row r="401" spans="1:11" x14ac:dyDescent="0.35">
      <c r="A401" s="12" t="e">
        <f t="shared" si="22"/>
        <v>#N/A</v>
      </c>
      <c r="B401" s="12">
        <f t="shared" si="24"/>
        <v>1</v>
      </c>
      <c r="C401" s="12" t="e">
        <f t="shared" si="23"/>
        <v>#N/A</v>
      </c>
      <c r="D401" t="s">
        <v>312</v>
      </c>
      <c r="E401" t="s">
        <v>351</v>
      </c>
      <c r="F401" t="s">
        <v>353</v>
      </c>
      <c r="G401">
        <v>83112303</v>
      </c>
      <c r="H401" t="s">
        <v>2849</v>
      </c>
      <c r="I401" t="s">
        <v>2850</v>
      </c>
      <c r="J401" t="s">
        <v>2849</v>
      </c>
      <c r="K401" s="12" t="s">
        <v>52</v>
      </c>
    </row>
    <row r="402" spans="1:11" x14ac:dyDescent="0.35">
      <c r="A402" s="12" t="e">
        <f t="shared" si="22"/>
        <v>#N/A</v>
      </c>
      <c r="B402" s="12">
        <f t="shared" si="24"/>
        <v>1</v>
      </c>
      <c r="C402" s="12" t="e">
        <f t="shared" si="23"/>
        <v>#N/A</v>
      </c>
      <c r="D402" t="s">
        <v>312</v>
      </c>
      <c r="E402" t="s">
        <v>351</v>
      </c>
      <c r="F402" t="s">
        <v>353</v>
      </c>
      <c r="G402">
        <v>83112304</v>
      </c>
      <c r="H402" t="s">
        <v>2851</v>
      </c>
      <c r="I402" t="s">
        <v>2852</v>
      </c>
      <c r="J402" t="s">
        <v>2851</v>
      </c>
      <c r="K402" s="12" t="s">
        <v>52</v>
      </c>
    </row>
    <row r="403" spans="1:11" x14ac:dyDescent="0.35">
      <c r="A403" s="12" t="e">
        <f t="shared" si="22"/>
        <v>#N/A</v>
      </c>
      <c r="B403" s="12">
        <f t="shared" si="24"/>
        <v>1</v>
      </c>
      <c r="C403" s="12" t="e">
        <f t="shared" si="23"/>
        <v>#N/A</v>
      </c>
      <c r="D403" t="s">
        <v>312</v>
      </c>
      <c r="E403" t="s">
        <v>351</v>
      </c>
      <c r="F403" t="s">
        <v>353</v>
      </c>
      <c r="G403">
        <v>43221601</v>
      </c>
      <c r="H403" t="s">
        <v>2853</v>
      </c>
      <c r="I403" t="s">
        <v>2854</v>
      </c>
      <c r="J403" t="s">
        <v>2853</v>
      </c>
      <c r="K403" s="12" t="s">
        <v>52</v>
      </c>
    </row>
    <row r="404" spans="1:11" x14ac:dyDescent="0.35">
      <c r="A404" s="12" t="e">
        <f t="shared" si="22"/>
        <v>#N/A</v>
      </c>
      <c r="B404" s="12">
        <f t="shared" si="24"/>
        <v>1</v>
      </c>
      <c r="C404" s="12" t="e">
        <f t="shared" si="23"/>
        <v>#N/A</v>
      </c>
      <c r="D404" t="s">
        <v>312</v>
      </c>
      <c r="E404" t="s">
        <v>351</v>
      </c>
      <c r="F404" t="s">
        <v>353</v>
      </c>
      <c r="G404">
        <v>43221602</v>
      </c>
      <c r="H404" t="s">
        <v>2855</v>
      </c>
      <c r="I404" t="s">
        <v>2856</v>
      </c>
      <c r="J404" t="s">
        <v>2855</v>
      </c>
      <c r="K404" s="12" t="s">
        <v>52</v>
      </c>
    </row>
    <row r="405" spans="1:11" x14ac:dyDescent="0.35">
      <c r="A405" s="12" t="e">
        <f t="shared" si="22"/>
        <v>#N/A</v>
      </c>
      <c r="B405" s="12">
        <f t="shared" si="24"/>
        <v>1</v>
      </c>
      <c r="C405" s="12" t="e">
        <f t="shared" si="23"/>
        <v>#N/A</v>
      </c>
      <c r="D405" t="s">
        <v>312</v>
      </c>
      <c r="E405" t="s">
        <v>351</v>
      </c>
      <c r="F405" t="s">
        <v>353</v>
      </c>
      <c r="G405">
        <v>43221603</v>
      </c>
      <c r="H405" t="s">
        <v>2857</v>
      </c>
      <c r="I405" t="s">
        <v>2858</v>
      </c>
      <c r="J405" t="s">
        <v>2857</v>
      </c>
      <c r="K405" s="12" t="s">
        <v>52</v>
      </c>
    </row>
    <row r="406" spans="1:11" x14ac:dyDescent="0.35">
      <c r="A406" s="12" t="e">
        <f t="shared" si="22"/>
        <v>#N/A</v>
      </c>
      <c r="B406" s="12">
        <f t="shared" si="24"/>
        <v>1</v>
      </c>
      <c r="C406" s="12" t="e">
        <f t="shared" si="23"/>
        <v>#N/A</v>
      </c>
      <c r="D406" t="s">
        <v>312</v>
      </c>
      <c r="E406" t="s">
        <v>351</v>
      </c>
      <c r="F406" t="s">
        <v>353</v>
      </c>
      <c r="G406">
        <v>43221604</v>
      </c>
      <c r="H406" t="s">
        <v>2859</v>
      </c>
      <c r="I406" t="s">
        <v>2860</v>
      </c>
      <c r="J406" t="s">
        <v>2859</v>
      </c>
      <c r="K406" s="12" t="s">
        <v>52</v>
      </c>
    </row>
    <row r="407" spans="1:11" x14ac:dyDescent="0.35">
      <c r="A407" s="12" t="e">
        <f t="shared" si="22"/>
        <v>#N/A</v>
      </c>
      <c r="B407" s="12">
        <f t="shared" si="24"/>
        <v>1</v>
      </c>
      <c r="C407" s="12" t="e">
        <f t="shared" si="23"/>
        <v>#N/A</v>
      </c>
      <c r="D407" t="s">
        <v>312</v>
      </c>
      <c r="E407" t="s">
        <v>351</v>
      </c>
      <c r="F407" t="s">
        <v>353</v>
      </c>
      <c r="G407">
        <v>43223108</v>
      </c>
      <c r="H407" t="s">
        <v>2861</v>
      </c>
      <c r="I407" t="s">
        <v>2862</v>
      </c>
      <c r="J407" t="s">
        <v>2861</v>
      </c>
      <c r="K407" s="12" t="s">
        <v>52</v>
      </c>
    </row>
    <row r="408" spans="1:11" x14ac:dyDescent="0.35">
      <c r="A408" s="12" t="e">
        <f t="shared" si="22"/>
        <v>#N/A</v>
      </c>
      <c r="B408" s="12">
        <f t="shared" si="24"/>
        <v>1</v>
      </c>
      <c r="C408" s="12" t="e">
        <f t="shared" si="23"/>
        <v>#N/A</v>
      </c>
      <c r="D408" t="s">
        <v>312</v>
      </c>
      <c r="E408" t="s">
        <v>351</v>
      </c>
      <c r="F408" t="s">
        <v>353</v>
      </c>
      <c r="G408">
        <v>43222639</v>
      </c>
      <c r="H408" t="s">
        <v>2863</v>
      </c>
      <c r="I408" t="s">
        <v>2864</v>
      </c>
      <c r="J408" t="s">
        <v>2863</v>
      </c>
      <c r="K408" s="12" t="s">
        <v>52</v>
      </c>
    </row>
    <row r="409" spans="1:11" x14ac:dyDescent="0.35">
      <c r="A409" s="12" t="e">
        <f t="shared" si="22"/>
        <v>#N/A</v>
      </c>
      <c r="B409" s="12">
        <f t="shared" si="24"/>
        <v>1</v>
      </c>
      <c r="C409" s="12" t="e">
        <f t="shared" si="23"/>
        <v>#N/A</v>
      </c>
      <c r="D409" t="s">
        <v>312</v>
      </c>
      <c r="E409" t="s">
        <v>351</v>
      </c>
      <c r="F409" t="s">
        <v>353</v>
      </c>
      <c r="G409">
        <v>43222638</v>
      </c>
      <c r="H409" t="s">
        <v>2865</v>
      </c>
      <c r="I409" t="s">
        <v>2866</v>
      </c>
      <c r="J409" t="s">
        <v>2865</v>
      </c>
      <c r="K409" s="12" t="s">
        <v>52</v>
      </c>
    </row>
    <row r="410" spans="1:11" x14ac:dyDescent="0.35">
      <c r="A410" s="12" t="e">
        <f t="shared" si="22"/>
        <v>#N/A</v>
      </c>
      <c r="B410" s="12">
        <f t="shared" si="24"/>
        <v>1</v>
      </c>
      <c r="C410" s="12" t="e">
        <f t="shared" si="23"/>
        <v>#N/A</v>
      </c>
      <c r="D410" t="s">
        <v>312</v>
      </c>
      <c r="E410" t="s">
        <v>351</v>
      </c>
      <c r="F410" t="s">
        <v>353</v>
      </c>
      <c r="G410">
        <v>83121703</v>
      </c>
      <c r="H410" t="s">
        <v>2867</v>
      </c>
      <c r="I410" t="s">
        <v>2868</v>
      </c>
      <c r="J410" t="s">
        <v>2869</v>
      </c>
      <c r="K410" s="12" t="s">
        <v>52</v>
      </c>
    </row>
    <row r="411" spans="1:11" x14ac:dyDescent="0.35">
      <c r="A411" s="12" t="str">
        <f t="shared" si="22"/>
        <v>A30B1</v>
      </c>
      <c r="B411" s="12">
        <f t="shared" si="24"/>
        <v>1</v>
      </c>
      <c r="C411" s="12">
        <f t="shared" si="23"/>
        <v>30</v>
      </c>
      <c r="D411" t="s">
        <v>312</v>
      </c>
      <c r="E411" t="s">
        <v>351</v>
      </c>
      <c r="F411" t="s">
        <v>352</v>
      </c>
      <c r="G411">
        <v>81111811</v>
      </c>
      <c r="H411" t="s">
        <v>2870</v>
      </c>
      <c r="I411" t="s">
        <v>2871</v>
      </c>
      <c r="J411" t="s">
        <v>2870</v>
      </c>
      <c r="K411" s="12" t="s">
        <v>1902</v>
      </c>
    </row>
    <row r="412" spans="1:11" x14ac:dyDescent="0.35">
      <c r="A412" s="12" t="str">
        <f t="shared" si="22"/>
        <v>A30B2</v>
      </c>
      <c r="B412" s="12">
        <f t="shared" si="24"/>
        <v>2</v>
      </c>
      <c r="C412" s="12">
        <f t="shared" si="23"/>
        <v>30</v>
      </c>
      <c r="D412" t="s">
        <v>312</v>
      </c>
      <c r="E412" t="s">
        <v>351</v>
      </c>
      <c r="F412" t="s">
        <v>352</v>
      </c>
      <c r="G412">
        <v>83111507</v>
      </c>
      <c r="H412" t="s">
        <v>2872</v>
      </c>
      <c r="I412" t="s">
        <v>2873</v>
      </c>
      <c r="J412" t="s">
        <v>2872</v>
      </c>
      <c r="K412" s="12" t="s">
        <v>52</v>
      </c>
    </row>
    <row r="413" spans="1:11" x14ac:dyDescent="0.35">
      <c r="A413" s="12" t="str">
        <f t="shared" si="22"/>
        <v>A30B3</v>
      </c>
      <c r="B413" s="12">
        <f t="shared" si="24"/>
        <v>3</v>
      </c>
      <c r="C413" s="12">
        <f t="shared" si="23"/>
        <v>30</v>
      </c>
      <c r="D413" t="s">
        <v>312</v>
      </c>
      <c r="E413" t="s">
        <v>351</v>
      </c>
      <c r="F413" t="s">
        <v>352</v>
      </c>
      <c r="G413">
        <v>43231501</v>
      </c>
      <c r="H413" t="s">
        <v>2874</v>
      </c>
      <c r="I413" t="s">
        <v>2875</v>
      </c>
      <c r="J413" t="s">
        <v>2874</v>
      </c>
      <c r="K413" s="12" t="s">
        <v>52</v>
      </c>
    </row>
    <row r="414" spans="1:11" x14ac:dyDescent="0.35">
      <c r="A414" s="12" t="str">
        <f t="shared" si="22"/>
        <v>A30B4</v>
      </c>
      <c r="B414" s="12">
        <f t="shared" si="24"/>
        <v>4</v>
      </c>
      <c r="C414" s="12">
        <f t="shared" si="23"/>
        <v>30</v>
      </c>
      <c r="D414" t="s">
        <v>312</v>
      </c>
      <c r="E414" t="s">
        <v>351</v>
      </c>
      <c r="F414" t="s">
        <v>352</v>
      </c>
      <c r="G414">
        <v>81162001</v>
      </c>
      <c r="H414" t="s">
        <v>2876</v>
      </c>
      <c r="I414" t="s">
        <v>2877</v>
      </c>
      <c r="J414" t="s">
        <v>2876</v>
      </c>
      <c r="K414" s="12" t="s">
        <v>52</v>
      </c>
    </row>
    <row r="415" spans="1:11" x14ac:dyDescent="0.35">
      <c r="A415" s="12" t="str">
        <f t="shared" si="22"/>
        <v>A30B5</v>
      </c>
      <c r="B415" s="12">
        <f t="shared" si="24"/>
        <v>5</v>
      </c>
      <c r="C415" s="12">
        <f t="shared" si="23"/>
        <v>30</v>
      </c>
      <c r="D415" t="s">
        <v>312</v>
      </c>
      <c r="E415" t="s">
        <v>351</v>
      </c>
      <c r="F415" t="s">
        <v>352</v>
      </c>
      <c r="G415">
        <v>81162306</v>
      </c>
      <c r="H415" t="s">
        <v>2878</v>
      </c>
      <c r="I415" t="s">
        <v>2879</v>
      </c>
      <c r="J415" t="s">
        <v>2878</v>
      </c>
      <c r="K415" s="12" t="s">
        <v>52</v>
      </c>
    </row>
    <row r="416" spans="1:11" x14ac:dyDescent="0.35">
      <c r="A416" s="12" t="e">
        <f t="shared" si="22"/>
        <v>#N/A</v>
      </c>
      <c r="B416" s="12">
        <f t="shared" si="24"/>
        <v>1</v>
      </c>
      <c r="C416" s="12" t="e">
        <f t="shared" si="23"/>
        <v>#N/A</v>
      </c>
      <c r="D416" t="s">
        <v>312</v>
      </c>
      <c r="E416" t="s">
        <v>351</v>
      </c>
      <c r="F416" t="s">
        <v>356</v>
      </c>
      <c r="G416">
        <v>83111603</v>
      </c>
      <c r="H416" t="s">
        <v>2880</v>
      </c>
      <c r="I416" t="s">
        <v>2881</v>
      </c>
      <c r="J416" t="s">
        <v>2880</v>
      </c>
      <c r="K416" s="12" t="s">
        <v>1902</v>
      </c>
    </row>
    <row r="417" spans="1:11" x14ac:dyDescent="0.35">
      <c r="A417" s="12" t="e">
        <f t="shared" si="22"/>
        <v>#N/A</v>
      </c>
      <c r="B417" s="12">
        <f t="shared" si="24"/>
        <v>1</v>
      </c>
      <c r="C417" s="12" t="e">
        <f t="shared" si="23"/>
        <v>#N/A</v>
      </c>
      <c r="D417" t="s">
        <v>312</v>
      </c>
      <c r="E417" t="s">
        <v>351</v>
      </c>
      <c r="F417" t="s">
        <v>356</v>
      </c>
      <c r="G417">
        <v>83111601</v>
      </c>
      <c r="H417" t="s">
        <v>2882</v>
      </c>
      <c r="I417" t="s">
        <v>2883</v>
      </c>
      <c r="J417" t="s">
        <v>2882</v>
      </c>
      <c r="K417" s="12" t="s">
        <v>52</v>
      </c>
    </row>
    <row r="418" spans="1:11" x14ac:dyDescent="0.35">
      <c r="A418" s="12" t="e">
        <f t="shared" si="22"/>
        <v>#N/A</v>
      </c>
      <c r="B418" s="12">
        <f t="shared" si="24"/>
        <v>1</v>
      </c>
      <c r="C418" s="12" t="e">
        <f t="shared" si="23"/>
        <v>#N/A</v>
      </c>
      <c r="D418" t="s">
        <v>312</v>
      </c>
      <c r="E418" t="s">
        <v>351</v>
      </c>
      <c r="F418" t="s">
        <v>356</v>
      </c>
      <c r="G418">
        <v>43191501</v>
      </c>
      <c r="H418" t="s">
        <v>2884</v>
      </c>
      <c r="I418" t="s">
        <v>2885</v>
      </c>
      <c r="J418" t="s">
        <v>2884</v>
      </c>
      <c r="K418" s="12" t="s">
        <v>52</v>
      </c>
    </row>
    <row r="419" spans="1:11" x14ac:dyDescent="0.35">
      <c r="A419" s="12" t="e">
        <f t="shared" si="22"/>
        <v>#N/A</v>
      </c>
      <c r="B419" s="12">
        <f t="shared" si="24"/>
        <v>1</v>
      </c>
      <c r="C419" s="12" t="e">
        <f t="shared" si="23"/>
        <v>#N/A</v>
      </c>
      <c r="D419" t="s">
        <v>312</v>
      </c>
      <c r="E419" t="s">
        <v>351</v>
      </c>
      <c r="F419" t="s">
        <v>356</v>
      </c>
      <c r="G419">
        <v>43191514</v>
      </c>
      <c r="H419" t="s">
        <v>2886</v>
      </c>
      <c r="I419" t="s">
        <v>2887</v>
      </c>
      <c r="J419" t="s">
        <v>2886</v>
      </c>
      <c r="K419" s="12" t="s">
        <v>52</v>
      </c>
    </row>
    <row r="420" spans="1:11" x14ac:dyDescent="0.35">
      <c r="A420" s="12" t="e">
        <f t="shared" si="22"/>
        <v>#N/A</v>
      </c>
      <c r="B420" s="12">
        <f t="shared" si="24"/>
        <v>1</v>
      </c>
      <c r="C420" s="12" t="e">
        <f t="shared" si="23"/>
        <v>#N/A</v>
      </c>
      <c r="D420" t="s">
        <v>312</v>
      </c>
      <c r="E420" t="s">
        <v>351</v>
      </c>
      <c r="F420" t="s">
        <v>356</v>
      </c>
      <c r="G420">
        <v>43223105</v>
      </c>
      <c r="H420" t="s">
        <v>2888</v>
      </c>
      <c r="I420" t="s">
        <v>2889</v>
      </c>
      <c r="J420" t="s">
        <v>2890</v>
      </c>
      <c r="K420" s="12" t="s">
        <v>52</v>
      </c>
    </row>
    <row r="421" spans="1:11" x14ac:dyDescent="0.35">
      <c r="A421" s="12" t="e">
        <f t="shared" si="22"/>
        <v>#N/A</v>
      </c>
      <c r="B421" s="12">
        <f t="shared" si="24"/>
        <v>1</v>
      </c>
      <c r="C421" s="12" t="e">
        <f t="shared" si="23"/>
        <v>#N/A</v>
      </c>
      <c r="D421" t="s">
        <v>312</v>
      </c>
      <c r="E421" t="s">
        <v>351</v>
      </c>
      <c r="F421" t="s">
        <v>356</v>
      </c>
      <c r="G421">
        <v>43223107</v>
      </c>
      <c r="H421" t="s">
        <v>2891</v>
      </c>
      <c r="I421" t="s">
        <v>2892</v>
      </c>
      <c r="J421" t="s">
        <v>2891</v>
      </c>
      <c r="K421" s="12" t="s">
        <v>52</v>
      </c>
    </row>
    <row r="422" spans="1:11" x14ac:dyDescent="0.35">
      <c r="A422" s="12" t="e">
        <f t="shared" si="22"/>
        <v>#N/A</v>
      </c>
      <c r="B422" s="12">
        <f t="shared" si="24"/>
        <v>1</v>
      </c>
      <c r="C422" s="12" t="e">
        <f t="shared" si="23"/>
        <v>#N/A</v>
      </c>
      <c r="D422" t="s">
        <v>312</v>
      </c>
      <c r="E422" t="s">
        <v>351</v>
      </c>
      <c r="F422" t="s">
        <v>356</v>
      </c>
      <c r="G422">
        <v>43223201</v>
      </c>
      <c r="H422" t="s">
        <v>2893</v>
      </c>
      <c r="I422" t="s">
        <v>2894</v>
      </c>
      <c r="J422" t="s">
        <v>2893</v>
      </c>
      <c r="K422" s="12" t="s">
        <v>52</v>
      </c>
    </row>
    <row r="423" spans="1:11" x14ac:dyDescent="0.35">
      <c r="A423" s="12" t="e">
        <f t="shared" si="22"/>
        <v>#N/A</v>
      </c>
      <c r="B423" s="12">
        <f t="shared" si="24"/>
        <v>1</v>
      </c>
      <c r="C423" s="12" t="e">
        <f t="shared" si="23"/>
        <v>#N/A</v>
      </c>
      <c r="D423" t="s">
        <v>312</v>
      </c>
      <c r="E423" t="s">
        <v>351</v>
      </c>
      <c r="F423" t="s">
        <v>356</v>
      </c>
      <c r="G423">
        <v>43223204</v>
      </c>
      <c r="H423" t="s">
        <v>2895</v>
      </c>
      <c r="I423" t="s">
        <v>2896</v>
      </c>
      <c r="J423" t="s">
        <v>2895</v>
      </c>
      <c r="K423" s="12" t="s">
        <v>52</v>
      </c>
    </row>
    <row r="424" spans="1:11" x14ac:dyDescent="0.35">
      <c r="A424" s="12" t="e">
        <f t="shared" si="22"/>
        <v>#N/A</v>
      </c>
      <c r="B424" s="12">
        <f t="shared" si="24"/>
        <v>1</v>
      </c>
      <c r="C424" s="12" t="e">
        <f t="shared" si="23"/>
        <v>#N/A</v>
      </c>
      <c r="D424" t="s">
        <v>312</v>
      </c>
      <c r="E424" t="s">
        <v>351</v>
      </c>
      <c r="F424" t="s">
        <v>355</v>
      </c>
      <c r="G424">
        <v>81112101</v>
      </c>
      <c r="H424" t="s">
        <v>2897</v>
      </c>
      <c r="I424" t="s">
        <v>2898</v>
      </c>
      <c r="J424" t="s">
        <v>2897</v>
      </c>
      <c r="K424" s="12" t="s">
        <v>1902</v>
      </c>
    </row>
    <row r="425" spans="1:11" x14ac:dyDescent="0.35">
      <c r="A425" s="12" t="e">
        <f t="shared" si="22"/>
        <v>#N/A</v>
      </c>
      <c r="B425" s="12">
        <f t="shared" si="24"/>
        <v>1</v>
      </c>
      <c r="C425" s="12" t="e">
        <f t="shared" si="23"/>
        <v>#N/A</v>
      </c>
      <c r="D425" t="s">
        <v>312</v>
      </c>
      <c r="E425" t="s">
        <v>351</v>
      </c>
      <c r="F425" t="s">
        <v>355</v>
      </c>
      <c r="G425">
        <v>81112102</v>
      </c>
      <c r="H425" t="s">
        <v>2899</v>
      </c>
      <c r="I425" t="s">
        <v>2900</v>
      </c>
      <c r="J425" t="s">
        <v>2899</v>
      </c>
      <c r="K425" s="12" t="s">
        <v>52</v>
      </c>
    </row>
    <row r="426" spans="1:11" x14ac:dyDescent="0.35">
      <c r="A426" s="12" t="e">
        <f t="shared" si="22"/>
        <v>#N/A</v>
      </c>
      <c r="B426" s="12">
        <f t="shared" si="24"/>
        <v>1</v>
      </c>
      <c r="C426" s="12" t="e">
        <f t="shared" si="23"/>
        <v>#N/A</v>
      </c>
      <c r="D426" t="s">
        <v>312</v>
      </c>
      <c r="E426" t="s">
        <v>351</v>
      </c>
      <c r="F426" t="s">
        <v>357</v>
      </c>
      <c r="G426">
        <v>43221730</v>
      </c>
      <c r="H426" t="s">
        <v>2901</v>
      </c>
      <c r="I426" t="s">
        <v>2902</v>
      </c>
      <c r="J426" t="s">
        <v>2901</v>
      </c>
      <c r="K426" s="12" t="s">
        <v>1902</v>
      </c>
    </row>
    <row r="427" spans="1:11" x14ac:dyDescent="0.35">
      <c r="A427" s="12" t="e">
        <f t="shared" si="22"/>
        <v>#N/A</v>
      </c>
      <c r="B427" s="12">
        <f t="shared" si="24"/>
        <v>1</v>
      </c>
      <c r="C427" s="12" t="e">
        <f t="shared" si="23"/>
        <v>#N/A</v>
      </c>
      <c r="D427" t="s">
        <v>312</v>
      </c>
      <c r="E427" t="s">
        <v>351</v>
      </c>
      <c r="F427" t="s">
        <v>357</v>
      </c>
      <c r="G427">
        <v>43191510</v>
      </c>
      <c r="H427" t="s">
        <v>2903</v>
      </c>
      <c r="I427" t="s">
        <v>2904</v>
      </c>
      <c r="J427" t="s">
        <v>2903</v>
      </c>
      <c r="K427" s="12" t="s">
        <v>52</v>
      </c>
    </row>
    <row r="428" spans="1:11" x14ac:dyDescent="0.35">
      <c r="A428" s="12" t="e">
        <f t="shared" si="22"/>
        <v>#N/A</v>
      </c>
      <c r="B428" s="12">
        <f t="shared" si="24"/>
        <v>1</v>
      </c>
      <c r="C428" s="12" t="e">
        <f t="shared" si="23"/>
        <v>#N/A</v>
      </c>
      <c r="D428" t="s">
        <v>312</v>
      </c>
      <c r="E428" t="s">
        <v>351</v>
      </c>
      <c r="F428" t="s">
        <v>357</v>
      </c>
      <c r="G428">
        <v>43221704</v>
      </c>
      <c r="H428" t="s">
        <v>2905</v>
      </c>
      <c r="I428" t="s">
        <v>2906</v>
      </c>
      <c r="J428" t="s">
        <v>2905</v>
      </c>
      <c r="K428" s="12" t="s">
        <v>52</v>
      </c>
    </row>
    <row r="429" spans="1:11" x14ac:dyDescent="0.35">
      <c r="A429" s="12" t="e">
        <f t="shared" si="22"/>
        <v>#N/A</v>
      </c>
      <c r="B429" s="12">
        <f t="shared" si="24"/>
        <v>1</v>
      </c>
      <c r="C429" s="12" t="e">
        <f t="shared" si="23"/>
        <v>#N/A</v>
      </c>
      <c r="D429" t="s">
        <v>312</v>
      </c>
      <c r="E429" t="s">
        <v>351</v>
      </c>
      <c r="F429" t="s">
        <v>357</v>
      </c>
      <c r="G429">
        <v>43221706</v>
      </c>
      <c r="H429" t="s">
        <v>2907</v>
      </c>
      <c r="I429" t="s">
        <v>2908</v>
      </c>
      <c r="J429" t="s">
        <v>2907</v>
      </c>
      <c r="K429" s="12" t="s">
        <v>52</v>
      </c>
    </row>
    <row r="430" spans="1:11" x14ac:dyDescent="0.35">
      <c r="A430" s="12" t="e">
        <f t="shared" si="22"/>
        <v>#N/A</v>
      </c>
      <c r="B430" s="12">
        <f t="shared" si="24"/>
        <v>1</v>
      </c>
      <c r="C430" s="12" t="e">
        <f t="shared" si="23"/>
        <v>#N/A</v>
      </c>
      <c r="D430" t="s">
        <v>312</v>
      </c>
      <c r="E430" t="s">
        <v>351</v>
      </c>
      <c r="F430" t="s">
        <v>357</v>
      </c>
      <c r="G430">
        <v>43221707</v>
      </c>
      <c r="H430" t="s">
        <v>2909</v>
      </c>
      <c r="I430" t="s">
        <v>2910</v>
      </c>
      <c r="J430" t="s">
        <v>2909</v>
      </c>
      <c r="K430" s="12" t="s">
        <v>52</v>
      </c>
    </row>
    <row r="431" spans="1:11" x14ac:dyDescent="0.35">
      <c r="A431" s="12" t="e">
        <f t="shared" si="22"/>
        <v>#N/A</v>
      </c>
      <c r="B431" s="12">
        <f t="shared" si="24"/>
        <v>1</v>
      </c>
      <c r="C431" s="12" t="e">
        <f t="shared" si="23"/>
        <v>#N/A</v>
      </c>
      <c r="D431" t="s">
        <v>312</v>
      </c>
      <c r="E431" t="s">
        <v>351</v>
      </c>
      <c r="F431" t="s">
        <v>357</v>
      </c>
      <c r="G431">
        <v>43221710</v>
      </c>
      <c r="H431" t="s">
        <v>2911</v>
      </c>
      <c r="I431" t="s">
        <v>2912</v>
      </c>
      <c r="J431" t="s">
        <v>2911</v>
      </c>
      <c r="K431" s="12" t="s">
        <v>52</v>
      </c>
    </row>
    <row r="432" spans="1:11" x14ac:dyDescent="0.35">
      <c r="A432" s="12" t="e">
        <f t="shared" si="22"/>
        <v>#N/A</v>
      </c>
      <c r="B432" s="12">
        <f t="shared" si="24"/>
        <v>1</v>
      </c>
      <c r="C432" s="12" t="e">
        <f t="shared" si="23"/>
        <v>#N/A</v>
      </c>
      <c r="D432" t="s">
        <v>312</v>
      </c>
      <c r="E432" t="s">
        <v>351</v>
      </c>
      <c r="F432" t="s">
        <v>357</v>
      </c>
      <c r="G432">
        <v>43221713</v>
      </c>
      <c r="H432" t="s">
        <v>2913</v>
      </c>
      <c r="I432" t="s">
        <v>2914</v>
      </c>
      <c r="J432" t="s">
        <v>2913</v>
      </c>
      <c r="K432" s="12" t="s">
        <v>52</v>
      </c>
    </row>
    <row r="433" spans="1:11" x14ac:dyDescent="0.35">
      <c r="A433" s="12" t="e">
        <f t="shared" si="22"/>
        <v>#N/A</v>
      </c>
      <c r="B433" s="12">
        <f t="shared" si="24"/>
        <v>1</v>
      </c>
      <c r="C433" s="12" t="e">
        <f t="shared" si="23"/>
        <v>#N/A</v>
      </c>
      <c r="D433" t="s">
        <v>312</v>
      </c>
      <c r="E433" t="s">
        <v>351</v>
      </c>
      <c r="F433" t="s">
        <v>357</v>
      </c>
      <c r="G433">
        <v>43221716</v>
      </c>
      <c r="H433" t="s">
        <v>2915</v>
      </c>
      <c r="I433" t="s">
        <v>2916</v>
      </c>
      <c r="J433" t="s">
        <v>2915</v>
      </c>
      <c r="K433" s="12" t="s">
        <v>52</v>
      </c>
    </row>
    <row r="434" spans="1:11" x14ac:dyDescent="0.35">
      <c r="A434" s="12" t="e">
        <f t="shared" si="22"/>
        <v>#N/A</v>
      </c>
      <c r="B434" s="12">
        <f t="shared" si="24"/>
        <v>1</v>
      </c>
      <c r="C434" s="12" t="e">
        <f t="shared" si="23"/>
        <v>#N/A</v>
      </c>
      <c r="D434" t="s">
        <v>312</v>
      </c>
      <c r="E434" t="s">
        <v>351</v>
      </c>
      <c r="F434" t="s">
        <v>357</v>
      </c>
      <c r="G434">
        <v>43221718</v>
      </c>
      <c r="H434" t="s">
        <v>2917</v>
      </c>
      <c r="I434" t="s">
        <v>2918</v>
      </c>
      <c r="J434" t="s">
        <v>2917</v>
      </c>
      <c r="K434" s="12" t="s">
        <v>52</v>
      </c>
    </row>
    <row r="435" spans="1:11" x14ac:dyDescent="0.35">
      <c r="A435" s="12" t="e">
        <f t="shared" si="22"/>
        <v>#N/A</v>
      </c>
      <c r="B435" s="12">
        <f t="shared" si="24"/>
        <v>1</v>
      </c>
      <c r="C435" s="12" t="e">
        <f t="shared" si="23"/>
        <v>#N/A</v>
      </c>
      <c r="D435" t="s">
        <v>312</v>
      </c>
      <c r="E435" t="s">
        <v>351</v>
      </c>
      <c r="F435" t="s">
        <v>357</v>
      </c>
      <c r="G435">
        <v>43221720</v>
      </c>
      <c r="H435" t="s">
        <v>2919</v>
      </c>
      <c r="I435" t="s">
        <v>2920</v>
      </c>
      <c r="J435" t="s">
        <v>2919</v>
      </c>
      <c r="K435" s="12" t="s">
        <v>52</v>
      </c>
    </row>
    <row r="436" spans="1:11" x14ac:dyDescent="0.35">
      <c r="A436" s="12" t="e">
        <f t="shared" si="22"/>
        <v>#N/A</v>
      </c>
      <c r="B436" s="12">
        <f t="shared" si="24"/>
        <v>1</v>
      </c>
      <c r="C436" s="12" t="e">
        <f t="shared" si="23"/>
        <v>#N/A</v>
      </c>
      <c r="D436" t="s">
        <v>312</v>
      </c>
      <c r="E436" t="s">
        <v>351</v>
      </c>
      <c r="F436" t="s">
        <v>357</v>
      </c>
      <c r="G436">
        <v>43221721</v>
      </c>
      <c r="H436" t="s">
        <v>2921</v>
      </c>
      <c r="I436" t="s">
        <v>2922</v>
      </c>
      <c r="J436" t="s">
        <v>2921</v>
      </c>
      <c r="K436" s="12" t="s">
        <v>52</v>
      </c>
    </row>
    <row r="437" spans="1:11" x14ac:dyDescent="0.35">
      <c r="A437" s="12" t="e">
        <f t="shared" si="22"/>
        <v>#N/A</v>
      </c>
      <c r="B437" s="12">
        <f t="shared" si="24"/>
        <v>1</v>
      </c>
      <c r="C437" s="12" t="e">
        <f t="shared" si="23"/>
        <v>#N/A</v>
      </c>
      <c r="D437" t="s">
        <v>312</v>
      </c>
      <c r="E437" t="s">
        <v>351</v>
      </c>
      <c r="F437" t="s">
        <v>357</v>
      </c>
      <c r="G437">
        <v>43221727</v>
      </c>
      <c r="H437" t="s">
        <v>2923</v>
      </c>
      <c r="I437" t="s">
        <v>2924</v>
      </c>
      <c r="J437" t="s">
        <v>2923</v>
      </c>
      <c r="K437" s="12" t="s">
        <v>52</v>
      </c>
    </row>
    <row r="438" spans="1:11" x14ac:dyDescent="0.35">
      <c r="A438" s="12" t="e">
        <f t="shared" si="22"/>
        <v>#N/A</v>
      </c>
      <c r="B438" s="12">
        <f t="shared" si="24"/>
        <v>1</v>
      </c>
      <c r="C438" s="12" t="e">
        <f t="shared" si="23"/>
        <v>#N/A</v>
      </c>
      <c r="D438" t="s">
        <v>312</v>
      </c>
      <c r="E438" t="s">
        <v>351</v>
      </c>
      <c r="F438" t="s">
        <v>357</v>
      </c>
      <c r="G438">
        <v>43221729</v>
      </c>
      <c r="H438" t="s">
        <v>2925</v>
      </c>
      <c r="I438" t="s">
        <v>2926</v>
      </c>
      <c r="J438" t="s">
        <v>2925</v>
      </c>
      <c r="K438" s="12" t="s">
        <v>52</v>
      </c>
    </row>
    <row r="439" spans="1:11" x14ac:dyDescent="0.35">
      <c r="A439" s="12" t="e">
        <f t="shared" si="22"/>
        <v>#N/A</v>
      </c>
      <c r="B439" s="12">
        <f t="shared" si="24"/>
        <v>1</v>
      </c>
      <c r="C439" s="12" t="e">
        <f t="shared" si="23"/>
        <v>#N/A</v>
      </c>
      <c r="D439" t="s">
        <v>312</v>
      </c>
      <c r="E439" t="s">
        <v>351</v>
      </c>
      <c r="F439" t="s">
        <v>357</v>
      </c>
      <c r="G439">
        <v>43221731</v>
      </c>
      <c r="H439" t="s">
        <v>2927</v>
      </c>
      <c r="I439" t="s">
        <v>2928</v>
      </c>
      <c r="J439" t="s">
        <v>2927</v>
      </c>
      <c r="K439" s="12" t="s">
        <v>52</v>
      </c>
    </row>
    <row r="440" spans="1:11" x14ac:dyDescent="0.35">
      <c r="A440" s="12" t="e">
        <f t="shared" si="22"/>
        <v>#N/A</v>
      </c>
      <c r="B440" s="12">
        <f t="shared" si="24"/>
        <v>1</v>
      </c>
      <c r="C440" s="12" t="e">
        <f t="shared" si="23"/>
        <v>#N/A</v>
      </c>
      <c r="D440" t="s">
        <v>312</v>
      </c>
      <c r="E440" t="s">
        <v>351</v>
      </c>
      <c r="F440" t="s">
        <v>357</v>
      </c>
      <c r="G440">
        <v>72141118</v>
      </c>
      <c r="H440" t="s">
        <v>2929</v>
      </c>
      <c r="I440" t="s">
        <v>2930</v>
      </c>
      <c r="J440" t="s">
        <v>2929</v>
      </c>
      <c r="K440" s="12" t="s">
        <v>52</v>
      </c>
    </row>
    <row r="441" spans="1:11" x14ac:dyDescent="0.35">
      <c r="A441" s="12" t="e">
        <f t="shared" si="22"/>
        <v>#N/A</v>
      </c>
      <c r="B441" s="12">
        <f t="shared" si="24"/>
        <v>1</v>
      </c>
      <c r="C441" s="12" t="e">
        <f t="shared" si="23"/>
        <v>#N/A</v>
      </c>
      <c r="D441" t="s">
        <v>416</v>
      </c>
      <c r="E441" t="s">
        <v>417</v>
      </c>
      <c r="F441" t="s">
        <v>423</v>
      </c>
      <c r="G441">
        <v>80101504</v>
      </c>
      <c r="H441" t="s">
        <v>2399</v>
      </c>
      <c r="I441" t="s">
        <v>2931</v>
      </c>
      <c r="J441" t="s">
        <v>2399</v>
      </c>
      <c r="K441" s="12" t="s">
        <v>1902</v>
      </c>
    </row>
    <row r="442" spans="1:11" x14ac:dyDescent="0.35">
      <c r="A442" s="12" t="e">
        <f t="shared" si="22"/>
        <v>#N/A</v>
      </c>
      <c r="B442" s="12">
        <f t="shared" si="24"/>
        <v>1</v>
      </c>
      <c r="C442" s="12" t="e">
        <f t="shared" si="23"/>
        <v>#N/A</v>
      </c>
      <c r="D442" t="s">
        <v>416</v>
      </c>
      <c r="E442" t="s">
        <v>417</v>
      </c>
      <c r="F442" t="s">
        <v>423</v>
      </c>
      <c r="G442">
        <v>80101503</v>
      </c>
      <c r="H442" t="s">
        <v>2932</v>
      </c>
      <c r="I442" t="s">
        <v>2933</v>
      </c>
      <c r="J442" t="s">
        <v>2932</v>
      </c>
      <c r="K442" s="12" t="s">
        <v>52</v>
      </c>
    </row>
    <row r="443" spans="1:11" x14ac:dyDescent="0.35">
      <c r="A443" s="12" t="e">
        <f t="shared" si="22"/>
        <v>#N/A</v>
      </c>
      <c r="B443" s="12">
        <f t="shared" si="24"/>
        <v>1</v>
      </c>
      <c r="C443" s="12" t="e">
        <f t="shared" si="23"/>
        <v>#N/A</v>
      </c>
      <c r="D443" t="s">
        <v>416</v>
      </c>
      <c r="E443" t="s">
        <v>417</v>
      </c>
      <c r="F443" t="s">
        <v>423</v>
      </c>
      <c r="G443">
        <v>80101505</v>
      </c>
      <c r="H443" t="s">
        <v>2413</v>
      </c>
      <c r="I443" t="s">
        <v>2934</v>
      </c>
      <c r="J443" t="s">
        <v>2413</v>
      </c>
      <c r="K443" s="12" t="s">
        <v>52</v>
      </c>
    </row>
    <row r="444" spans="1:11" x14ac:dyDescent="0.35">
      <c r="A444" s="12" t="e">
        <f t="shared" si="22"/>
        <v>#N/A</v>
      </c>
      <c r="B444" s="12">
        <f t="shared" si="24"/>
        <v>1</v>
      </c>
      <c r="C444" s="12" t="e">
        <f t="shared" si="23"/>
        <v>#N/A</v>
      </c>
      <c r="D444" t="s">
        <v>416</v>
      </c>
      <c r="E444" t="s">
        <v>417</v>
      </c>
      <c r="F444" t="s">
        <v>423</v>
      </c>
      <c r="G444">
        <v>80101506</v>
      </c>
      <c r="H444" t="s">
        <v>2935</v>
      </c>
      <c r="I444" t="s">
        <v>2936</v>
      </c>
      <c r="J444" t="s">
        <v>2935</v>
      </c>
      <c r="K444" s="12" t="s">
        <v>52</v>
      </c>
    </row>
    <row r="445" spans="1:11" x14ac:dyDescent="0.35">
      <c r="A445" s="12" t="e">
        <f t="shared" si="22"/>
        <v>#N/A</v>
      </c>
      <c r="B445" s="12">
        <f t="shared" si="24"/>
        <v>1</v>
      </c>
      <c r="C445" s="12" t="e">
        <f t="shared" si="23"/>
        <v>#N/A</v>
      </c>
      <c r="D445" t="s">
        <v>416</v>
      </c>
      <c r="E445" t="s">
        <v>417</v>
      </c>
      <c r="F445" t="s">
        <v>423</v>
      </c>
      <c r="G445">
        <v>80101508</v>
      </c>
      <c r="H445" t="s">
        <v>2937</v>
      </c>
      <c r="I445" t="s">
        <v>2938</v>
      </c>
      <c r="J445" t="s">
        <v>2937</v>
      </c>
      <c r="K445" s="12" t="s">
        <v>52</v>
      </c>
    </row>
    <row r="446" spans="1:11" x14ac:dyDescent="0.35">
      <c r="A446" s="12" t="e">
        <f t="shared" si="22"/>
        <v>#N/A</v>
      </c>
      <c r="B446" s="12">
        <f t="shared" si="24"/>
        <v>1</v>
      </c>
      <c r="C446" s="12" t="e">
        <f t="shared" si="23"/>
        <v>#N/A</v>
      </c>
      <c r="D446" t="s">
        <v>416</v>
      </c>
      <c r="E446" t="s">
        <v>417</v>
      </c>
      <c r="F446" t="s">
        <v>423</v>
      </c>
      <c r="G446">
        <v>80101509</v>
      </c>
      <c r="H446" t="s">
        <v>2939</v>
      </c>
      <c r="I446" t="s">
        <v>2940</v>
      </c>
      <c r="J446" t="s">
        <v>2939</v>
      </c>
      <c r="K446" s="12" t="s">
        <v>52</v>
      </c>
    </row>
    <row r="447" spans="1:11" x14ac:dyDescent="0.35">
      <c r="A447" s="12" t="e">
        <f t="shared" si="22"/>
        <v>#N/A</v>
      </c>
      <c r="B447" s="12">
        <f t="shared" si="24"/>
        <v>1</v>
      </c>
      <c r="C447" s="12" t="e">
        <f t="shared" si="23"/>
        <v>#N/A</v>
      </c>
      <c r="D447" t="s">
        <v>416</v>
      </c>
      <c r="E447" t="s">
        <v>417</v>
      </c>
      <c r="F447" t="s">
        <v>423</v>
      </c>
      <c r="G447">
        <v>81121504</v>
      </c>
      <c r="H447" t="s">
        <v>2941</v>
      </c>
      <c r="I447" t="s">
        <v>2942</v>
      </c>
      <c r="J447" t="s">
        <v>2941</v>
      </c>
      <c r="K447" s="12" t="s">
        <v>52</v>
      </c>
    </row>
    <row r="448" spans="1:11" x14ac:dyDescent="0.35">
      <c r="A448" s="12" t="e">
        <f t="shared" si="22"/>
        <v>#N/A</v>
      </c>
      <c r="B448" s="12">
        <f t="shared" si="24"/>
        <v>1</v>
      </c>
      <c r="C448" s="12" t="e">
        <f t="shared" si="23"/>
        <v>#N/A</v>
      </c>
      <c r="D448" t="s">
        <v>416</v>
      </c>
      <c r="E448" t="s">
        <v>417</v>
      </c>
      <c r="F448" t="s">
        <v>423</v>
      </c>
      <c r="G448">
        <v>81121505</v>
      </c>
      <c r="H448" t="s">
        <v>2943</v>
      </c>
      <c r="I448" t="s">
        <v>2944</v>
      </c>
      <c r="J448" t="s">
        <v>2943</v>
      </c>
      <c r="K448" s="12" t="s">
        <v>52</v>
      </c>
    </row>
    <row r="449" spans="1:11" x14ac:dyDescent="0.35">
      <c r="A449" s="12" t="e">
        <f t="shared" si="22"/>
        <v>#N/A</v>
      </c>
      <c r="B449" s="12">
        <f t="shared" si="24"/>
        <v>1</v>
      </c>
      <c r="C449" s="12" t="e">
        <f t="shared" si="23"/>
        <v>#N/A</v>
      </c>
      <c r="D449" t="s">
        <v>416</v>
      </c>
      <c r="E449" t="s">
        <v>417</v>
      </c>
      <c r="F449" t="s">
        <v>423</v>
      </c>
      <c r="G449">
        <v>81121503</v>
      </c>
      <c r="H449" t="s">
        <v>2945</v>
      </c>
      <c r="I449" t="s">
        <v>2946</v>
      </c>
      <c r="J449" t="s">
        <v>2945</v>
      </c>
      <c r="K449" s="12" t="s">
        <v>52</v>
      </c>
    </row>
    <row r="450" spans="1:11" x14ac:dyDescent="0.35">
      <c r="A450" s="12" t="e">
        <f t="shared" si="22"/>
        <v>#N/A</v>
      </c>
      <c r="B450" s="12">
        <f t="shared" si="24"/>
        <v>1</v>
      </c>
      <c r="C450" s="12" t="e">
        <f t="shared" si="23"/>
        <v>#N/A</v>
      </c>
      <c r="D450" t="s">
        <v>416</v>
      </c>
      <c r="E450" t="s">
        <v>417</v>
      </c>
      <c r="F450" t="s">
        <v>423</v>
      </c>
      <c r="G450">
        <v>81121501</v>
      </c>
      <c r="H450" t="s">
        <v>2947</v>
      </c>
      <c r="I450" t="s">
        <v>2948</v>
      </c>
      <c r="J450" t="s">
        <v>2947</v>
      </c>
      <c r="K450" s="12" t="s">
        <v>52</v>
      </c>
    </row>
    <row r="451" spans="1:11" x14ac:dyDescent="0.35">
      <c r="A451" s="12" t="e">
        <f t="shared" ref="A451:A514" si="25">"A"&amp;C451&amp;"B"&amp;B451</f>
        <v>#N/A</v>
      </c>
      <c r="B451" s="12">
        <f t="shared" si="24"/>
        <v>1</v>
      </c>
      <c r="C451" s="12" t="e">
        <f t="shared" ref="C451:C514" si="26">VLOOKUP(D451&amp;E451&amp;F451,T:U,2,FALSE)</f>
        <v>#N/A</v>
      </c>
      <c r="D451" t="s">
        <v>416</v>
      </c>
      <c r="E451" t="s">
        <v>417</v>
      </c>
      <c r="F451" t="s">
        <v>423</v>
      </c>
      <c r="G451">
        <v>81121502</v>
      </c>
      <c r="H451" t="s">
        <v>2949</v>
      </c>
      <c r="I451" t="s">
        <v>2950</v>
      </c>
      <c r="J451" t="s">
        <v>2949</v>
      </c>
      <c r="K451" s="12" t="s">
        <v>52</v>
      </c>
    </row>
    <row r="452" spans="1:11" x14ac:dyDescent="0.35">
      <c r="A452" s="12" t="e">
        <f t="shared" si="25"/>
        <v>#N/A</v>
      </c>
      <c r="B452" s="12">
        <f t="shared" ref="B452:B515" si="27">IFERROR(IF(C452=C451,B451+1,1),1)</f>
        <v>1</v>
      </c>
      <c r="C452" s="12" t="e">
        <f t="shared" si="26"/>
        <v>#N/A</v>
      </c>
      <c r="D452" t="s">
        <v>416</v>
      </c>
      <c r="E452" t="s">
        <v>417</v>
      </c>
      <c r="F452" t="s">
        <v>420</v>
      </c>
      <c r="G452">
        <v>80101513</v>
      </c>
      <c r="H452" t="s">
        <v>2402</v>
      </c>
      <c r="I452" t="s">
        <v>2951</v>
      </c>
      <c r="J452" t="s">
        <v>2402</v>
      </c>
      <c r="K452" s="12" t="s">
        <v>1902</v>
      </c>
    </row>
    <row r="453" spans="1:11" x14ac:dyDescent="0.35">
      <c r="A453" s="12" t="e">
        <f t="shared" si="25"/>
        <v>#N/A</v>
      </c>
      <c r="B453" s="12">
        <f t="shared" si="27"/>
        <v>1</v>
      </c>
      <c r="C453" s="12" t="e">
        <f t="shared" si="26"/>
        <v>#N/A</v>
      </c>
      <c r="D453" t="s">
        <v>416</v>
      </c>
      <c r="E453" t="s">
        <v>417</v>
      </c>
      <c r="F453" t="s">
        <v>420</v>
      </c>
      <c r="G453">
        <v>81102702</v>
      </c>
      <c r="H453" t="s">
        <v>2952</v>
      </c>
      <c r="I453" t="s">
        <v>2953</v>
      </c>
      <c r="J453" t="s">
        <v>2952</v>
      </c>
      <c r="K453" s="12" t="s">
        <v>52</v>
      </c>
    </row>
    <row r="454" spans="1:11" x14ac:dyDescent="0.35">
      <c r="A454" s="12" t="e">
        <f t="shared" si="25"/>
        <v>#N/A</v>
      </c>
      <c r="B454" s="12">
        <f t="shared" si="27"/>
        <v>1</v>
      </c>
      <c r="C454" s="12" t="e">
        <f t="shared" si="26"/>
        <v>#N/A</v>
      </c>
      <c r="D454" t="s">
        <v>416</v>
      </c>
      <c r="E454" t="s">
        <v>417</v>
      </c>
      <c r="F454" t="s">
        <v>421</v>
      </c>
      <c r="G454">
        <v>80172103</v>
      </c>
      <c r="H454" t="s">
        <v>2427</v>
      </c>
      <c r="I454" t="s">
        <v>2954</v>
      </c>
      <c r="J454" t="s">
        <v>2427</v>
      </c>
      <c r="K454" s="12" t="s">
        <v>1902</v>
      </c>
    </row>
    <row r="455" spans="1:11" x14ac:dyDescent="0.35">
      <c r="A455" s="12" t="e">
        <f t="shared" si="25"/>
        <v>#N/A</v>
      </c>
      <c r="B455" s="12">
        <f t="shared" si="27"/>
        <v>1</v>
      </c>
      <c r="C455" s="12" t="e">
        <f t="shared" si="26"/>
        <v>#N/A</v>
      </c>
      <c r="D455" t="s">
        <v>416</v>
      </c>
      <c r="E455" t="s">
        <v>417</v>
      </c>
      <c r="F455" t="s">
        <v>421</v>
      </c>
      <c r="G455">
        <v>80172104</v>
      </c>
      <c r="H455" t="s">
        <v>2955</v>
      </c>
      <c r="I455" t="s">
        <v>2956</v>
      </c>
      <c r="J455" t="s">
        <v>2955</v>
      </c>
      <c r="K455" s="12" t="s">
        <v>52</v>
      </c>
    </row>
    <row r="456" spans="1:11" x14ac:dyDescent="0.35">
      <c r="A456" s="12" t="e">
        <f t="shared" si="25"/>
        <v>#N/A</v>
      </c>
      <c r="B456" s="12">
        <f t="shared" si="27"/>
        <v>1</v>
      </c>
      <c r="C456" s="12" t="e">
        <f t="shared" si="26"/>
        <v>#N/A</v>
      </c>
      <c r="D456" t="s">
        <v>416</v>
      </c>
      <c r="E456" t="s">
        <v>417</v>
      </c>
      <c r="F456" t="s">
        <v>427</v>
      </c>
      <c r="G456">
        <v>80101601</v>
      </c>
      <c r="H456" t="s">
        <v>2957</v>
      </c>
      <c r="I456" t="s">
        <v>2958</v>
      </c>
      <c r="J456" t="s">
        <v>2957</v>
      </c>
      <c r="K456" s="12" t="s">
        <v>1902</v>
      </c>
    </row>
    <row r="457" spans="1:11" x14ac:dyDescent="0.35">
      <c r="A457" s="12" t="e">
        <f t="shared" si="25"/>
        <v>#N/A</v>
      </c>
      <c r="B457" s="12">
        <f t="shared" si="27"/>
        <v>1</v>
      </c>
      <c r="C457" s="12" t="e">
        <f t="shared" si="26"/>
        <v>#N/A</v>
      </c>
      <c r="D457" t="s">
        <v>416</v>
      </c>
      <c r="E457" t="s">
        <v>417</v>
      </c>
      <c r="F457" t="s">
        <v>427</v>
      </c>
      <c r="G457">
        <v>80101604</v>
      </c>
      <c r="H457" t="s">
        <v>2430</v>
      </c>
      <c r="I457" t="s">
        <v>2959</v>
      </c>
      <c r="J457" t="s">
        <v>2430</v>
      </c>
      <c r="K457" s="12" t="s">
        <v>52</v>
      </c>
    </row>
    <row r="458" spans="1:11" x14ac:dyDescent="0.35">
      <c r="A458" s="12" t="e">
        <f t="shared" si="25"/>
        <v>#N/A</v>
      </c>
      <c r="B458" s="12">
        <f t="shared" si="27"/>
        <v>1</v>
      </c>
      <c r="C458" s="12" t="e">
        <f t="shared" si="26"/>
        <v>#N/A</v>
      </c>
      <c r="D458" t="s">
        <v>416</v>
      </c>
      <c r="E458" t="s">
        <v>417</v>
      </c>
      <c r="F458" t="s">
        <v>427</v>
      </c>
      <c r="G458">
        <v>80101607</v>
      </c>
      <c r="H458" t="s">
        <v>2433</v>
      </c>
      <c r="I458" t="s">
        <v>2960</v>
      </c>
      <c r="J458" t="s">
        <v>2433</v>
      </c>
      <c r="K458" s="12" t="s">
        <v>52</v>
      </c>
    </row>
    <row r="459" spans="1:11" x14ac:dyDescent="0.35">
      <c r="A459" s="12" t="e">
        <f t="shared" si="25"/>
        <v>#N/A</v>
      </c>
      <c r="B459" s="12">
        <f t="shared" si="27"/>
        <v>1</v>
      </c>
      <c r="C459" s="12" t="e">
        <f t="shared" si="26"/>
        <v>#N/A</v>
      </c>
      <c r="D459" t="s">
        <v>416</v>
      </c>
      <c r="E459" t="s">
        <v>417</v>
      </c>
      <c r="F459" t="s">
        <v>427</v>
      </c>
      <c r="G459">
        <v>80172002</v>
      </c>
      <c r="H459" t="s">
        <v>2961</v>
      </c>
      <c r="I459" t="s">
        <v>2962</v>
      </c>
      <c r="J459" t="s">
        <v>2961</v>
      </c>
      <c r="K459" s="12" t="s">
        <v>52</v>
      </c>
    </row>
    <row r="460" spans="1:11" x14ac:dyDescent="0.35">
      <c r="A460" s="12" t="e">
        <f t="shared" si="25"/>
        <v>#N/A</v>
      </c>
      <c r="B460" s="12">
        <f t="shared" si="27"/>
        <v>1</v>
      </c>
      <c r="C460" s="12" t="e">
        <f t="shared" si="26"/>
        <v>#N/A</v>
      </c>
      <c r="D460" t="s">
        <v>416</v>
      </c>
      <c r="E460" t="s">
        <v>417</v>
      </c>
      <c r="F460" t="s">
        <v>428</v>
      </c>
      <c r="G460">
        <v>80101600</v>
      </c>
      <c r="H460" t="s">
        <v>2963</v>
      </c>
      <c r="I460" t="s">
        <v>2964</v>
      </c>
      <c r="J460" t="s">
        <v>2963</v>
      </c>
      <c r="K460" s="12" t="s">
        <v>1902</v>
      </c>
    </row>
    <row r="461" spans="1:11" x14ac:dyDescent="0.35">
      <c r="A461" s="12" t="e">
        <f t="shared" si="25"/>
        <v>#N/A</v>
      </c>
      <c r="B461" s="12">
        <f t="shared" si="27"/>
        <v>1</v>
      </c>
      <c r="C461" s="12" t="e">
        <f t="shared" si="26"/>
        <v>#N/A</v>
      </c>
      <c r="D461" t="s">
        <v>416</v>
      </c>
      <c r="E461" t="s">
        <v>417</v>
      </c>
      <c r="F461" t="s">
        <v>428</v>
      </c>
      <c r="G461">
        <v>80101603</v>
      </c>
      <c r="H461" t="s">
        <v>2439</v>
      </c>
      <c r="I461" t="s">
        <v>2965</v>
      </c>
      <c r="J461" t="s">
        <v>2439</v>
      </c>
      <c r="K461" s="12" t="s">
        <v>52</v>
      </c>
    </row>
    <row r="462" spans="1:11" x14ac:dyDescent="0.35">
      <c r="A462" s="12" t="e">
        <f t="shared" si="25"/>
        <v>#N/A</v>
      </c>
      <c r="B462" s="12">
        <f t="shared" si="27"/>
        <v>1</v>
      </c>
      <c r="C462" s="12" t="e">
        <f t="shared" si="26"/>
        <v>#N/A</v>
      </c>
      <c r="D462" t="s">
        <v>416</v>
      </c>
      <c r="E462" t="s">
        <v>417</v>
      </c>
      <c r="F462" t="s">
        <v>428</v>
      </c>
      <c r="G462">
        <v>80101606</v>
      </c>
      <c r="H462" t="s">
        <v>2436</v>
      </c>
      <c r="I462" t="s">
        <v>2966</v>
      </c>
      <c r="J462" t="s">
        <v>2436</v>
      </c>
      <c r="K462" s="12" t="s">
        <v>52</v>
      </c>
    </row>
    <row r="463" spans="1:11" x14ac:dyDescent="0.35">
      <c r="A463" s="12" t="e">
        <f t="shared" si="25"/>
        <v>#N/A</v>
      </c>
      <c r="B463" s="12">
        <f t="shared" si="27"/>
        <v>1</v>
      </c>
      <c r="C463" s="12" t="e">
        <f t="shared" si="26"/>
        <v>#N/A</v>
      </c>
      <c r="D463" t="s">
        <v>416</v>
      </c>
      <c r="E463" t="s">
        <v>417</v>
      </c>
      <c r="F463" t="s">
        <v>422</v>
      </c>
      <c r="G463">
        <v>84111502</v>
      </c>
      <c r="H463" t="s">
        <v>2967</v>
      </c>
      <c r="I463" t="s">
        <v>2968</v>
      </c>
      <c r="J463" t="s">
        <v>2967</v>
      </c>
      <c r="K463" s="12" t="s">
        <v>1902</v>
      </c>
    </row>
    <row r="464" spans="1:11" x14ac:dyDescent="0.35">
      <c r="A464" s="12" t="e">
        <f t="shared" si="25"/>
        <v>#N/A</v>
      </c>
      <c r="B464" s="12">
        <f t="shared" si="27"/>
        <v>1</v>
      </c>
      <c r="C464" s="12" t="e">
        <f t="shared" si="26"/>
        <v>#N/A</v>
      </c>
      <c r="D464" t="s">
        <v>416</v>
      </c>
      <c r="E464" t="s">
        <v>417</v>
      </c>
      <c r="F464" t="s">
        <v>422</v>
      </c>
      <c r="G464">
        <v>84121706</v>
      </c>
      <c r="H464" t="s">
        <v>2969</v>
      </c>
      <c r="I464" t="s">
        <v>2970</v>
      </c>
      <c r="J464" t="s">
        <v>2969</v>
      </c>
      <c r="K464" s="12" t="s">
        <v>52</v>
      </c>
    </row>
    <row r="465" spans="1:11" x14ac:dyDescent="0.35">
      <c r="A465" s="12" t="e">
        <f t="shared" si="25"/>
        <v>#N/A</v>
      </c>
      <c r="B465" s="12">
        <f t="shared" si="27"/>
        <v>1</v>
      </c>
      <c r="C465" s="12" t="e">
        <f t="shared" si="26"/>
        <v>#N/A</v>
      </c>
      <c r="D465" t="s">
        <v>416</v>
      </c>
      <c r="E465" t="s">
        <v>417</v>
      </c>
      <c r="F465" t="s">
        <v>422</v>
      </c>
      <c r="G465">
        <v>93151602</v>
      </c>
      <c r="H465" t="s">
        <v>2971</v>
      </c>
      <c r="I465" t="s">
        <v>2972</v>
      </c>
      <c r="J465" t="s">
        <v>2971</v>
      </c>
      <c r="K465" s="12" t="s">
        <v>52</v>
      </c>
    </row>
    <row r="466" spans="1:11" x14ac:dyDescent="0.35">
      <c r="A466" s="12" t="e">
        <f t="shared" si="25"/>
        <v>#N/A</v>
      </c>
      <c r="B466" s="12">
        <f t="shared" si="27"/>
        <v>1</v>
      </c>
      <c r="C466" s="12" t="e">
        <f t="shared" si="26"/>
        <v>#N/A</v>
      </c>
      <c r="D466" t="s">
        <v>416</v>
      </c>
      <c r="E466" t="s">
        <v>417</v>
      </c>
      <c r="F466" t="s">
        <v>422</v>
      </c>
      <c r="G466">
        <v>93151603</v>
      </c>
      <c r="H466" t="s">
        <v>2973</v>
      </c>
      <c r="I466" t="s">
        <v>2974</v>
      </c>
      <c r="J466" t="s">
        <v>2973</v>
      </c>
      <c r="K466" s="12" t="s">
        <v>52</v>
      </c>
    </row>
    <row r="467" spans="1:11" x14ac:dyDescent="0.35">
      <c r="A467" s="12" t="e">
        <f t="shared" si="25"/>
        <v>#N/A</v>
      </c>
      <c r="B467" s="12">
        <f t="shared" si="27"/>
        <v>1</v>
      </c>
      <c r="C467" s="12" t="e">
        <f t="shared" si="26"/>
        <v>#N/A</v>
      </c>
      <c r="D467" t="s">
        <v>416</v>
      </c>
      <c r="E467" t="s">
        <v>417</v>
      </c>
      <c r="F467" t="s">
        <v>422</v>
      </c>
      <c r="G467">
        <v>93151606</v>
      </c>
      <c r="H467" t="s">
        <v>2975</v>
      </c>
      <c r="I467" t="s">
        <v>2976</v>
      </c>
      <c r="J467" t="s">
        <v>2975</v>
      </c>
      <c r="K467" s="12" t="s">
        <v>52</v>
      </c>
    </row>
    <row r="468" spans="1:11" x14ac:dyDescent="0.35">
      <c r="A468" s="12" t="e">
        <f t="shared" si="25"/>
        <v>#N/A</v>
      </c>
      <c r="B468" s="12">
        <f t="shared" si="27"/>
        <v>1</v>
      </c>
      <c r="C468" s="12" t="e">
        <f t="shared" si="26"/>
        <v>#N/A</v>
      </c>
      <c r="D468" t="s">
        <v>416</v>
      </c>
      <c r="E468" t="s">
        <v>417</v>
      </c>
      <c r="F468" t="s">
        <v>419</v>
      </c>
      <c r="G468">
        <v>93151607</v>
      </c>
      <c r="H468" t="s">
        <v>2977</v>
      </c>
      <c r="I468" t="s">
        <v>2978</v>
      </c>
      <c r="J468" t="s">
        <v>2977</v>
      </c>
      <c r="K468" s="12" t="s">
        <v>1902</v>
      </c>
    </row>
    <row r="469" spans="1:11" x14ac:dyDescent="0.35">
      <c r="A469" s="12" t="e">
        <f t="shared" si="25"/>
        <v>#N/A</v>
      </c>
      <c r="B469" s="12">
        <f t="shared" si="27"/>
        <v>1</v>
      </c>
      <c r="C469" s="12" t="e">
        <f t="shared" si="26"/>
        <v>#N/A</v>
      </c>
      <c r="D469" t="s">
        <v>416</v>
      </c>
      <c r="E469" t="s">
        <v>417</v>
      </c>
      <c r="F469" t="s">
        <v>419</v>
      </c>
      <c r="G469">
        <v>84111603</v>
      </c>
      <c r="H469" t="s">
        <v>2418</v>
      </c>
      <c r="I469" t="s">
        <v>2979</v>
      </c>
      <c r="J469" t="s">
        <v>2418</v>
      </c>
      <c r="K469" s="12" t="s">
        <v>52</v>
      </c>
    </row>
    <row r="470" spans="1:11" x14ac:dyDescent="0.35">
      <c r="A470" s="12" t="e">
        <f t="shared" si="25"/>
        <v>#N/A</v>
      </c>
      <c r="B470" s="12">
        <f t="shared" si="27"/>
        <v>1</v>
      </c>
      <c r="C470" s="12" t="e">
        <f t="shared" si="26"/>
        <v>#N/A</v>
      </c>
      <c r="D470" t="s">
        <v>416</v>
      </c>
      <c r="E470" t="s">
        <v>417</v>
      </c>
      <c r="F470" t="s">
        <v>419</v>
      </c>
      <c r="G470">
        <v>84111601</v>
      </c>
      <c r="H470" t="s">
        <v>2421</v>
      </c>
      <c r="I470" t="s">
        <v>2980</v>
      </c>
      <c r="J470" t="s">
        <v>2421</v>
      </c>
      <c r="K470" s="12" t="s">
        <v>52</v>
      </c>
    </row>
    <row r="471" spans="1:11" x14ac:dyDescent="0.35">
      <c r="A471" s="12" t="e">
        <f t="shared" si="25"/>
        <v>#N/A</v>
      </c>
      <c r="B471" s="12">
        <f t="shared" si="27"/>
        <v>1</v>
      </c>
      <c r="C471" s="12" t="e">
        <f t="shared" si="26"/>
        <v>#N/A</v>
      </c>
      <c r="D471" t="s">
        <v>416</v>
      </c>
      <c r="E471" t="s">
        <v>417</v>
      </c>
      <c r="F471" t="s">
        <v>419</v>
      </c>
      <c r="G471">
        <v>81111819</v>
      </c>
      <c r="H471" t="s">
        <v>2981</v>
      </c>
      <c r="I471" t="s">
        <v>2982</v>
      </c>
      <c r="J471" t="s">
        <v>2981</v>
      </c>
      <c r="K471" s="12" t="s">
        <v>52</v>
      </c>
    </row>
    <row r="472" spans="1:11" x14ac:dyDescent="0.35">
      <c r="A472" s="12" t="e">
        <f t="shared" si="25"/>
        <v>#N/A</v>
      </c>
      <c r="B472" s="12">
        <f t="shared" si="27"/>
        <v>1</v>
      </c>
      <c r="C472" s="12" t="e">
        <f t="shared" si="26"/>
        <v>#N/A</v>
      </c>
      <c r="D472" t="s">
        <v>416</v>
      </c>
      <c r="E472" t="s">
        <v>417</v>
      </c>
      <c r="F472" t="s">
        <v>419</v>
      </c>
      <c r="G472">
        <v>80101510</v>
      </c>
      <c r="H472" t="s">
        <v>2405</v>
      </c>
      <c r="I472" t="s">
        <v>2983</v>
      </c>
      <c r="J472" t="s">
        <v>2405</v>
      </c>
      <c r="K472" s="12" t="s">
        <v>52</v>
      </c>
    </row>
    <row r="473" spans="1:11" x14ac:dyDescent="0.35">
      <c r="A473" s="12" t="e">
        <f t="shared" si="25"/>
        <v>#N/A</v>
      </c>
      <c r="B473" s="12">
        <f t="shared" si="27"/>
        <v>1</v>
      </c>
      <c r="C473" s="12" t="e">
        <f t="shared" si="26"/>
        <v>#N/A</v>
      </c>
      <c r="D473" t="s">
        <v>416</v>
      </c>
      <c r="E473" t="s">
        <v>417</v>
      </c>
      <c r="F473" t="s">
        <v>419</v>
      </c>
      <c r="G473">
        <v>80101514</v>
      </c>
      <c r="H473" t="s">
        <v>2408</v>
      </c>
      <c r="I473" t="s">
        <v>2984</v>
      </c>
      <c r="J473" t="s">
        <v>2985</v>
      </c>
      <c r="K473" s="12" t="s">
        <v>52</v>
      </c>
    </row>
    <row r="474" spans="1:11" x14ac:dyDescent="0.35">
      <c r="A474" s="12" t="e">
        <f t="shared" si="25"/>
        <v>#N/A</v>
      </c>
      <c r="B474" s="12">
        <f t="shared" si="27"/>
        <v>1</v>
      </c>
      <c r="C474" s="12" t="e">
        <f t="shared" si="26"/>
        <v>#N/A</v>
      </c>
      <c r="D474" t="s">
        <v>416</v>
      </c>
      <c r="E474" t="s">
        <v>417</v>
      </c>
      <c r="F474" t="s">
        <v>419</v>
      </c>
      <c r="G474">
        <v>93141513</v>
      </c>
      <c r="H474" t="s">
        <v>2986</v>
      </c>
      <c r="I474" t="s">
        <v>2987</v>
      </c>
      <c r="J474" t="s">
        <v>2986</v>
      </c>
      <c r="K474" s="12" t="s">
        <v>52</v>
      </c>
    </row>
    <row r="475" spans="1:11" x14ac:dyDescent="0.35">
      <c r="A475" s="12" t="e">
        <f t="shared" si="25"/>
        <v>#N/A</v>
      </c>
      <c r="B475" s="12">
        <f t="shared" si="27"/>
        <v>1</v>
      </c>
      <c r="C475" s="12" t="e">
        <f t="shared" si="26"/>
        <v>#N/A</v>
      </c>
      <c r="D475" t="s">
        <v>416</v>
      </c>
      <c r="E475" t="s">
        <v>417</v>
      </c>
      <c r="F475" t="s">
        <v>419</v>
      </c>
      <c r="G475">
        <v>77101703</v>
      </c>
      <c r="H475" t="s">
        <v>2988</v>
      </c>
      <c r="I475" t="s">
        <v>2989</v>
      </c>
      <c r="J475" t="s">
        <v>2988</v>
      </c>
      <c r="K475" s="12" t="s">
        <v>52</v>
      </c>
    </row>
    <row r="476" spans="1:11" x14ac:dyDescent="0.35">
      <c r="A476" s="12" t="e">
        <f t="shared" si="25"/>
        <v>#N/A</v>
      </c>
      <c r="B476" s="12">
        <f t="shared" si="27"/>
        <v>1</v>
      </c>
      <c r="C476" s="12" t="e">
        <f t="shared" si="26"/>
        <v>#N/A</v>
      </c>
      <c r="D476" t="s">
        <v>416</v>
      </c>
      <c r="E476" t="s">
        <v>417</v>
      </c>
      <c r="F476" t="s">
        <v>425</v>
      </c>
      <c r="G476">
        <v>80171503</v>
      </c>
      <c r="H476" t="s">
        <v>2990</v>
      </c>
      <c r="I476" t="s">
        <v>2991</v>
      </c>
      <c r="J476" t="s">
        <v>2992</v>
      </c>
      <c r="K476" s="12" t="s">
        <v>1902</v>
      </c>
    </row>
    <row r="477" spans="1:11" x14ac:dyDescent="0.35">
      <c r="A477" s="12" t="e">
        <f t="shared" si="25"/>
        <v>#N/A</v>
      </c>
      <c r="B477" s="12">
        <f t="shared" si="27"/>
        <v>1</v>
      </c>
      <c r="C477" s="12" t="e">
        <f t="shared" si="26"/>
        <v>#N/A</v>
      </c>
      <c r="D477" t="s">
        <v>416</v>
      </c>
      <c r="E477" t="s">
        <v>417</v>
      </c>
      <c r="F477" t="s">
        <v>429</v>
      </c>
      <c r="G477">
        <v>84111802</v>
      </c>
      <c r="H477" t="s">
        <v>2993</v>
      </c>
      <c r="I477" t="s">
        <v>2994</v>
      </c>
      <c r="J477" t="s">
        <v>2993</v>
      </c>
      <c r="K477" s="12" t="s">
        <v>1902</v>
      </c>
    </row>
    <row r="478" spans="1:11" x14ac:dyDescent="0.35">
      <c r="A478" s="12" t="e">
        <f t="shared" si="25"/>
        <v>#N/A</v>
      </c>
      <c r="B478" s="12">
        <f t="shared" si="27"/>
        <v>1</v>
      </c>
      <c r="C478" s="12" t="e">
        <f t="shared" si="26"/>
        <v>#N/A</v>
      </c>
      <c r="D478" t="s">
        <v>416</v>
      </c>
      <c r="E478" t="s">
        <v>417</v>
      </c>
      <c r="F478" t="s">
        <v>429</v>
      </c>
      <c r="G478">
        <v>84111803</v>
      </c>
      <c r="H478" t="s">
        <v>2995</v>
      </c>
      <c r="I478" t="s">
        <v>2996</v>
      </c>
      <c r="J478" t="s">
        <v>2995</v>
      </c>
      <c r="K478" s="12" t="s">
        <v>52</v>
      </c>
    </row>
    <row r="479" spans="1:11" x14ac:dyDescent="0.35">
      <c r="A479" s="12" t="e">
        <f t="shared" si="25"/>
        <v>#N/A</v>
      </c>
      <c r="B479" s="12">
        <f t="shared" si="27"/>
        <v>1</v>
      </c>
      <c r="C479" s="12" t="e">
        <f t="shared" si="26"/>
        <v>#N/A</v>
      </c>
      <c r="D479" t="s">
        <v>416</v>
      </c>
      <c r="E479" t="s">
        <v>417</v>
      </c>
      <c r="F479" t="s">
        <v>429</v>
      </c>
      <c r="G479">
        <v>84111804</v>
      </c>
      <c r="H479" t="s">
        <v>2997</v>
      </c>
      <c r="I479" t="s">
        <v>2998</v>
      </c>
      <c r="J479" t="s">
        <v>2997</v>
      </c>
      <c r="K479" s="12" t="s">
        <v>52</v>
      </c>
    </row>
    <row r="480" spans="1:11" x14ac:dyDescent="0.35">
      <c r="A480" s="12" t="e">
        <f t="shared" si="25"/>
        <v>#N/A</v>
      </c>
      <c r="B480" s="12">
        <f t="shared" si="27"/>
        <v>1</v>
      </c>
      <c r="C480" s="12" t="e">
        <f t="shared" si="26"/>
        <v>#N/A</v>
      </c>
      <c r="D480" t="s">
        <v>416</v>
      </c>
      <c r="E480" t="s">
        <v>417</v>
      </c>
      <c r="F480" t="s">
        <v>429</v>
      </c>
      <c r="G480">
        <v>93161703</v>
      </c>
      <c r="H480" t="s">
        <v>2999</v>
      </c>
      <c r="I480" t="s">
        <v>3000</v>
      </c>
      <c r="J480" t="s">
        <v>2999</v>
      </c>
      <c r="K480" s="12" t="s">
        <v>52</v>
      </c>
    </row>
    <row r="481" spans="1:11" x14ac:dyDescent="0.35">
      <c r="A481" s="12" t="e">
        <f t="shared" si="25"/>
        <v>#N/A</v>
      </c>
      <c r="B481" s="12">
        <f t="shared" si="27"/>
        <v>1</v>
      </c>
      <c r="C481" s="12" t="e">
        <f t="shared" si="26"/>
        <v>#N/A</v>
      </c>
      <c r="D481" t="s">
        <v>416</v>
      </c>
      <c r="E481" t="s">
        <v>417</v>
      </c>
      <c r="F481" t="s">
        <v>429</v>
      </c>
      <c r="G481">
        <v>93161704</v>
      </c>
      <c r="H481" t="s">
        <v>3001</v>
      </c>
      <c r="I481" t="s">
        <v>3002</v>
      </c>
      <c r="J481" t="s">
        <v>3001</v>
      </c>
      <c r="K481" s="12" t="s">
        <v>52</v>
      </c>
    </row>
    <row r="482" spans="1:11" x14ac:dyDescent="0.35">
      <c r="A482" s="12" t="e">
        <f t="shared" si="25"/>
        <v>#N/A</v>
      </c>
      <c r="B482" s="12">
        <f t="shared" si="27"/>
        <v>1</v>
      </c>
      <c r="C482" s="12" t="e">
        <f t="shared" si="26"/>
        <v>#N/A</v>
      </c>
      <c r="D482" t="s">
        <v>416</v>
      </c>
      <c r="E482" t="s">
        <v>417</v>
      </c>
      <c r="F482" t="s">
        <v>429</v>
      </c>
      <c r="G482">
        <v>93161801</v>
      </c>
      <c r="H482" t="s">
        <v>3003</v>
      </c>
      <c r="I482" t="s">
        <v>3004</v>
      </c>
      <c r="J482" t="s">
        <v>3003</v>
      </c>
      <c r="K482" s="12" t="s">
        <v>52</v>
      </c>
    </row>
    <row r="483" spans="1:11" x14ac:dyDescent="0.35">
      <c r="A483" s="12" t="e">
        <f t="shared" si="25"/>
        <v>#N/A</v>
      </c>
      <c r="B483" s="12">
        <f t="shared" si="27"/>
        <v>1</v>
      </c>
      <c r="C483" s="12" t="e">
        <f t="shared" si="26"/>
        <v>#N/A</v>
      </c>
      <c r="D483" t="s">
        <v>416</v>
      </c>
      <c r="E483" t="s">
        <v>417</v>
      </c>
      <c r="F483" t="s">
        <v>429</v>
      </c>
      <c r="G483">
        <v>93161802</v>
      </c>
      <c r="H483" t="s">
        <v>3005</v>
      </c>
      <c r="I483" t="s">
        <v>3006</v>
      </c>
      <c r="J483" t="s">
        <v>3005</v>
      </c>
      <c r="K483" s="12" t="s">
        <v>52</v>
      </c>
    </row>
    <row r="484" spans="1:11" x14ac:dyDescent="0.35">
      <c r="A484" s="12" t="e">
        <f t="shared" si="25"/>
        <v>#N/A</v>
      </c>
      <c r="B484" s="12">
        <f t="shared" si="27"/>
        <v>1</v>
      </c>
      <c r="C484" s="12" t="e">
        <f t="shared" si="26"/>
        <v>#N/A</v>
      </c>
      <c r="D484" t="s">
        <v>416</v>
      </c>
      <c r="E484" t="s">
        <v>417</v>
      </c>
      <c r="F484" t="s">
        <v>429</v>
      </c>
      <c r="G484">
        <v>93161803</v>
      </c>
      <c r="H484" t="s">
        <v>3007</v>
      </c>
      <c r="I484" t="s">
        <v>3008</v>
      </c>
      <c r="J484" t="s">
        <v>3007</v>
      </c>
      <c r="K484" s="12" t="s">
        <v>52</v>
      </c>
    </row>
    <row r="485" spans="1:11" x14ac:dyDescent="0.35">
      <c r="A485" s="12" t="e">
        <f t="shared" si="25"/>
        <v>#N/A</v>
      </c>
      <c r="B485" s="12">
        <f t="shared" si="27"/>
        <v>1</v>
      </c>
      <c r="C485" s="12" t="e">
        <f t="shared" si="26"/>
        <v>#N/A</v>
      </c>
      <c r="D485" t="s">
        <v>416</v>
      </c>
      <c r="E485" t="s">
        <v>417</v>
      </c>
      <c r="F485" t="s">
        <v>283</v>
      </c>
      <c r="G485">
        <v>80101511</v>
      </c>
      <c r="H485" t="s">
        <v>3009</v>
      </c>
      <c r="I485" t="s">
        <v>3010</v>
      </c>
      <c r="J485" t="s">
        <v>3009</v>
      </c>
      <c r="K485" s="12" t="s">
        <v>1902</v>
      </c>
    </row>
    <row r="486" spans="1:11" x14ac:dyDescent="0.35">
      <c r="A486" s="12" t="e">
        <f t="shared" si="25"/>
        <v>#N/A</v>
      </c>
      <c r="B486" s="12">
        <f t="shared" si="27"/>
        <v>1</v>
      </c>
      <c r="C486" s="12" t="e">
        <f t="shared" si="26"/>
        <v>#N/A</v>
      </c>
      <c r="D486" t="s">
        <v>416</v>
      </c>
      <c r="E486" t="s">
        <v>417</v>
      </c>
      <c r="F486" t="s">
        <v>283</v>
      </c>
      <c r="G486">
        <v>80111501</v>
      </c>
      <c r="H486" t="s">
        <v>3011</v>
      </c>
      <c r="I486" t="s">
        <v>3012</v>
      </c>
      <c r="J486" t="s">
        <v>3011</v>
      </c>
      <c r="K486" s="12" t="s">
        <v>52</v>
      </c>
    </row>
    <row r="487" spans="1:11" x14ac:dyDescent="0.35">
      <c r="A487" s="12" t="e">
        <f t="shared" si="25"/>
        <v>#N/A</v>
      </c>
      <c r="B487" s="12">
        <f t="shared" si="27"/>
        <v>1</v>
      </c>
      <c r="C487" s="12" t="e">
        <f t="shared" si="26"/>
        <v>#N/A</v>
      </c>
      <c r="D487" t="s">
        <v>416</v>
      </c>
      <c r="E487" t="s">
        <v>417</v>
      </c>
      <c r="F487" t="s">
        <v>283</v>
      </c>
      <c r="G487">
        <v>80111505</v>
      </c>
      <c r="H487" t="s">
        <v>3013</v>
      </c>
      <c r="I487" t="s">
        <v>3014</v>
      </c>
      <c r="J487" t="s">
        <v>3013</v>
      </c>
      <c r="K487" s="12" t="s">
        <v>52</v>
      </c>
    </row>
    <row r="488" spans="1:11" x14ac:dyDescent="0.35">
      <c r="A488" s="12" t="e">
        <f t="shared" si="25"/>
        <v>#N/A</v>
      </c>
      <c r="B488" s="12">
        <f t="shared" si="27"/>
        <v>1</v>
      </c>
      <c r="C488" s="12" t="e">
        <f t="shared" si="26"/>
        <v>#N/A</v>
      </c>
      <c r="D488" t="s">
        <v>416</v>
      </c>
      <c r="E488" t="s">
        <v>417</v>
      </c>
      <c r="F488" t="s">
        <v>283</v>
      </c>
      <c r="G488">
        <v>80111511</v>
      </c>
      <c r="H488" t="s">
        <v>3015</v>
      </c>
      <c r="I488" t="s">
        <v>3016</v>
      </c>
      <c r="J488" t="s">
        <v>3015</v>
      </c>
      <c r="K488" s="12" t="s">
        <v>52</v>
      </c>
    </row>
    <row r="489" spans="1:11" x14ac:dyDescent="0.35">
      <c r="A489" s="12" t="e">
        <f t="shared" si="25"/>
        <v>#N/A</v>
      </c>
      <c r="B489" s="12">
        <f t="shared" si="27"/>
        <v>1</v>
      </c>
      <c r="C489" s="12" t="e">
        <f t="shared" si="26"/>
        <v>#N/A</v>
      </c>
      <c r="D489" t="s">
        <v>416</v>
      </c>
      <c r="E489" t="s">
        <v>417</v>
      </c>
      <c r="F489" t="s">
        <v>426</v>
      </c>
      <c r="G489">
        <v>80101706</v>
      </c>
      <c r="H489" t="s">
        <v>3017</v>
      </c>
      <c r="I489" t="s">
        <v>3018</v>
      </c>
      <c r="J489" t="s">
        <v>3017</v>
      </c>
      <c r="K489" s="12" t="s">
        <v>1902</v>
      </c>
    </row>
    <row r="490" spans="1:11" x14ac:dyDescent="0.35">
      <c r="A490" s="12" t="e">
        <f t="shared" si="25"/>
        <v>#N/A</v>
      </c>
      <c r="B490" s="12">
        <f t="shared" si="27"/>
        <v>1</v>
      </c>
      <c r="C490" s="12" t="e">
        <f t="shared" si="26"/>
        <v>#N/A</v>
      </c>
      <c r="D490" t="s">
        <v>416</v>
      </c>
      <c r="E490" t="s">
        <v>417</v>
      </c>
      <c r="F490" t="s">
        <v>426</v>
      </c>
      <c r="G490">
        <v>81141602</v>
      </c>
      <c r="H490" t="s">
        <v>3019</v>
      </c>
      <c r="I490" t="s">
        <v>3020</v>
      </c>
      <c r="J490" t="s">
        <v>3019</v>
      </c>
      <c r="K490" s="12" t="s">
        <v>52</v>
      </c>
    </row>
    <row r="491" spans="1:11" x14ac:dyDescent="0.35">
      <c r="A491" s="12" t="e">
        <f t="shared" si="25"/>
        <v>#N/A</v>
      </c>
      <c r="B491" s="12">
        <f t="shared" si="27"/>
        <v>1</v>
      </c>
      <c r="C491" s="12" t="e">
        <f t="shared" si="26"/>
        <v>#N/A</v>
      </c>
      <c r="D491" t="s">
        <v>416</v>
      </c>
      <c r="E491" t="s">
        <v>417</v>
      </c>
      <c r="F491" t="s">
        <v>426</v>
      </c>
      <c r="G491">
        <v>81141601</v>
      </c>
      <c r="H491" t="s">
        <v>3021</v>
      </c>
      <c r="I491" t="s">
        <v>3022</v>
      </c>
      <c r="J491" t="s">
        <v>3021</v>
      </c>
      <c r="K491" s="12" t="s">
        <v>52</v>
      </c>
    </row>
    <row r="492" spans="1:11" x14ac:dyDescent="0.35">
      <c r="A492" s="12" t="e">
        <f t="shared" si="25"/>
        <v>#N/A</v>
      </c>
      <c r="B492" s="12">
        <f t="shared" si="27"/>
        <v>1</v>
      </c>
      <c r="C492" s="12" t="e">
        <f t="shared" si="26"/>
        <v>#N/A</v>
      </c>
      <c r="D492" t="s">
        <v>416</v>
      </c>
      <c r="E492" t="s">
        <v>417</v>
      </c>
      <c r="F492" t="s">
        <v>424</v>
      </c>
      <c r="G492">
        <v>80141517</v>
      </c>
      <c r="H492" t="s">
        <v>3023</v>
      </c>
      <c r="I492" t="s">
        <v>3024</v>
      </c>
      <c r="J492" t="s">
        <v>3023</v>
      </c>
      <c r="K492" s="12" t="s">
        <v>1902</v>
      </c>
    </row>
    <row r="493" spans="1:11" x14ac:dyDescent="0.35">
      <c r="A493" s="12" t="e">
        <f t="shared" si="25"/>
        <v>#N/A</v>
      </c>
      <c r="B493" s="12">
        <f t="shared" si="27"/>
        <v>1</v>
      </c>
      <c r="C493" s="12" t="e">
        <f t="shared" si="26"/>
        <v>#N/A</v>
      </c>
      <c r="D493" t="s">
        <v>416</v>
      </c>
      <c r="E493" t="s">
        <v>417</v>
      </c>
      <c r="F493" t="s">
        <v>424</v>
      </c>
      <c r="G493">
        <v>80141501</v>
      </c>
      <c r="H493" t="s">
        <v>2445</v>
      </c>
      <c r="I493" t="s">
        <v>3025</v>
      </c>
      <c r="J493" t="s">
        <v>2445</v>
      </c>
      <c r="K493" s="12" t="s">
        <v>52</v>
      </c>
    </row>
    <row r="494" spans="1:11" x14ac:dyDescent="0.35">
      <c r="A494" s="12" t="e">
        <f t="shared" si="25"/>
        <v>#N/A</v>
      </c>
      <c r="B494" s="12">
        <f t="shared" si="27"/>
        <v>1</v>
      </c>
      <c r="C494" s="12" t="e">
        <f t="shared" si="26"/>
        <v>#N/A</v>
      </c>
      <c r="D494" t="s">
        <v>416</v>
      </c>
      <c r="E494" t="s">
        <v>417</v>
      </c>
      <c r="F494" t="s">
        <v>424</v>
      </c>
      <c r="G494">
        <v>80141502</v>
      </c>
      <c r="H494" t="s">
        <v>2454</v>
      </c>
      <c r="I494" t="s">
        <v>3026</v>
      </c>
      <c r="J494" t="s">
        <v>2454</v>
      </c>
      <c r="K494" s="12" t="s">
        <v>52</v>
      </c>
    </row>
    <row r="495" spans="1:11" x14ac:dyDescent="0.35">
      <c r="A495" s="12" t="e">
        <f t="shared" si="25"/>
        <v>#N/A</v>
      </c>
      <c r="B495" s="12">
        <f t="shared" si="27"/>
        <v>1</v>
      </c>
      <c r="C495" s="12" t="e">
        <f t="shared" si="26"/>
        <v>#N/A</v>
      </c>
      <c r="D495" t="s">
        <v>416</v>
      </c>
      <c r="E495" t="s">
        <v>417</v>
      </c>
      <c r="F495" t="s">
        <v>424</v>
      </c>
      <c r="G495">
        <v>80141503</v>
      </c>
      <c r="H495" t="s">
        <v>3027</v>
      </c>
      <c r="I495" t="s">
        <v>3028</v>
      </c>
      <c r="J495" t="s">
        <v>3027</v>
      </c>
      <c r="K495" s="12" t="s">
        <v>52</v>
      </c>
    </row>
    <row r="496" spans="1:11" x14ac:dyDescent="0.35">
      <c r="A496" s="12" t="e">
        <f t="shared" si="25"/>
        <v>#N/A</v>
      </c>
      <c r="B496" s="12">
        <f t="shared" si="27"/>
        <v>1</v>
      </c>
      <c r="C496" s="12" t="e">
        <f t="shared" si="26"/>
        <v>#N/A</v>
      </c>
      <c r="D496" t="s">
        <v>416</v>
      </c>
      <c r="E496" t="s">
        <v>417</v>
      </c>
      <c r="F496" t="s">
        <v>424</v>
      </c>
      <c r="G496">
        <v>80141504</v>
      </c>
      <c r="H496" t="s">
        <v>3029</v>
      </c>
      <c r="I496" t="s">
        <v>3030</v>
      </c>
      <c r="J496" t="s">
        <v>3029</v>
      </c>
      <c r="K496" s="12" t="s">
        <v>52</v>
      </c>
    </row>
    <row r="497" spans="1:11" x14ac:dyDescent="0.35">
      <c r="A497" s="12" t="e">
        <f t="shared" si="25"/>
        <v>#N/A</v>
      </c>
      <c r="B497" s="12">
        <f t="shared" si="27"/>
        <v>1</v>
      </c>
      <c r="C497" s="12" t="e">
        <f t="shared" si="26"/>
        <v>#N/A</v>
      </c>
      <c r="D497" t="s">
        <v>416</v>
      </c>
      <c r="E497" t="s">
        <v>417</v>
      </c>
      <c r="F497" t="s">
        <v>424</v>
      </c>
      <c r="G497">
        <v>80141505</v>
      </c>
      <c r="H497" t="s">
        <v>3031</v>
      </c>
      <c r="I497" t="s">
        <v>3032</v>
      </c>
      <c r="J497" t="s">
        <v>3031</v>
      </c>
      <c r="K497" s="12" t="s">
        <v>52</v>
      </c>
    </row>
    <row r="498" spans="1:11" x14ac:dyDescent="0.35">
      <c r="A498" s="12" t="e">
        <f t="shared" si="25"/>
        <v>#N/A</v>
      </c>
      <c r="B498" s="12">
        <f t="shared" si="27"/>
        <v>1</v>
      </c>
      <c r="C498" s="12" t="e">
        <f t="shared" si="26"/>
        <v>#N/A</v>
      </c>
      <c r="D498" t="s">
        <v>416</v>
      </c>
      <c r="E498" t="s">
        <v>417</v>
      </c>
      <c r="F498" t="s">
        <v>424</v>
      </c>
      <c r="G498">
        <v>80141506</v>
      </c>
      <c r="H498" t="s">
        <v>2448</v>
      </c>
      <c r="I498" t="s">
        <v>3033</v>
      </c>
      <c r="J498" t="s">
        <v>2448</v>
      </c>
      <c r="K498" s="12" t="s">
        <v>52</v>
      </c>
    </row>
    <row r="499" spans="1:11" x14ac:dyDescent="0.35">
      <c r="A499" s="12" t="e">
        <f t="shared" si="25"/>
        <v>#N/A</v>
      </c>
      <c r="B499" s="12">
        <f t="shared" si="27"/>
        <v>1</v>
      </c>
      <c r="C499" s="12" t="e">
        <f t="shared" si="26"/>
        <v>#N/A</v>
      </c>
      <c r="D499" t="s">
        <v>416</v>
      </c>
      <c r="E499" t="s">
        <v>417</v>
      </c>
      <c r="F499" t="s">
        <v>424</v>
      </c>
      <c r="G499">
        <v>80141507</v>
      </c>
      <c r="H499" t="s">
        <v>3034</v>
      </c>
      <c r="I499" t="s">
        <v>3035</v>
      </c>
      <c r="J499" t="s">
        <v>3034</v>
      </c>
      <c r="K499" s="12" t="s">
        <v>52</v>
      </c>
    </row>
    <row r="500" spans="1:11" x14ac:dyDescent="0.35">
      <c r="A500" s="12" t="e">
        <f t="shared" si="25"/>
        <v>#N/A</v>
      </c>
      <c r="B500" s="12">
        <f t="shared" si="27"/>
        <v>1</v>
      </c>
      <c r="C500" s="12" t="e">
        <f t="shared" si="26"/>
        <v>#N/A</v>
      </c>
      <c r="D500" t="s">
        <v>416</v>
      </c>
      <c r="E500" t="s">
        <v>417</v>
      </c>
      <c r="F500" t="s">
        <v>424</v>
      </c>
      <c r="G500">
        <v>80141508</v>
      </c>
      <c r="H500" t="s">
        <v>3036</v>
      </c>
      <c r="I500" t="s">
        <v>3037</v>
      </c>
      <c r="J500" t="s">
        <v>3036</v>
      </c>
      <c r="K500" s="12" t="s">
        <v>52</v>
      </c>
    </row>
    <row r="501" spans="1:11" x14ac:dyDescent="0.35">
      <c r="A501" s="12" t="e">
        <f t="shared" si="25"/>
        <v>#N/A</v>
      </c>
      <c r="B501" s="12">
        <f t="shared" si="27"/>
        <v>1</v>
      </c>
      <c r="C501" s="12" t="e">
        <f t="shared" si="26"/>
        <v>#N/A</v>
      </c>
      <c r="D501" t="s">
        <v>416</v>
      </c>
      <c r="E501" t="s">
        <v>417</v>
      </c>
      <c r="F501" t="s">
        <v>424</v>
      </c>
      <c r="G501">
        <v>80141509</v>
      </c>
      <c r="H501" t="s">
        <v>2451</v>
      </c>
      <c r="I501" t="s">
        <v>3038</v>
      </c>
      <c r="J501" t="s">
        <v>2451</v>
      </c>
      <c r="K501" s="12" t="s">
        <v>52</v>
      </c>
    </row>
    <row r="502" spans="1:11" x14ac:dyDescent="0.35">
      <c r="A502" s="12" t="e">
        <f t="shared" si="25"/>
        <v>#N/A</v>
      </c>
      <c r="B502" s="12">
        <f t="shared" si="27"/>
        <v>1</v>
      </c>
      <c r="C502" s="12" t="e">
        <f t="shared" si="26"/>
        <v>#N/A</v>
      </c>
      <c r="D502" t="s">
        <v>416</v>
      </c>
      <c r="E502" t="s">
        <v>417</v>
      </c>
      <c r="F502" t="s">
        <v>424</v>
      </c>
      <c r="G502">
        <v>80141510</v>
      </c>
      <c r="H502" t="s">
        <v>3039</v>
      </c>
      <c r="I502" t="s">
        <v>3040</v>
      </c>
      <c r="J502" t="s">
        <v>3039</v>
      </c>
      <c r="K502" s="12" t="s">
        <v>52</v>
      </c>
    </row>
    <row r="503" spans="1:11" x14ac:dyDescent="0.35">
      <c r="A503" s="12" t="e">
        <f t="shared" si="25"/>
        <v>#N/A</v>
      </c>
      <c r="B503" s="12">
        <f t="shared" si="27"/>
        <v>1</v>
      </c>
      <c r="C503" s="12" t="e">
        <f t="shared" si="26"/>
        <v>#N/A</v>
      </c>
      <c r="D503" t="s">
        <v>416</v>
      </c>
      <c r="E503" t="s">
        <v>417</v>
      </c>
      <c r="F503" t="s">
        <v>424</v>
      </c>
      <c r="G503">
        <v>80141511</v>
      </c>
      <c r="H503" t="s">
        <v>3041</v>
      </c>
      <c r="I503" t="s">
        <v>3042</v>
      </c>
      <c r="J503" t="s">
        <v>3041</v>
      </c>
      <c r="K503" s="12" t="s">
        <v>52</v>
      </c>
    </row>
    <row r="504" spans="1:11" x14ac:dyDescent="0.35">
      <c r="A504" s="12" t="e">
        <f t="shared" si="25"/>
        <v>#N/A</v>
      </c>
      <c r="B504" s="12">
        <f t="shared" si="27"/>
        <v>1</v>
      </c>
      <c r="C504" s="12" t="e">
        <f t="shared" si="26"/>
        <v>#N/A</v>
      </c>
      <c r="D504" t="s">
        <v>416</v>
      </c>
      <c r="E504" t="s">
        <v>417</v>
      </c>
      <c r="F504" t="s">
        <v>424</v>
      </c>
      <c r="G504">
        <v>80141512</v>
      </c>
      <c r="H504" t="s">
        <v>3043</v>
      </c>
      <c r="I504" t="s">
        <v>3044</v>
      </c>
      <c r="J504" t="s">
        <v>3043</v>
      </c>
      <c r="K504" s="12" t="s">
        <v>52</v>
      </c>
    </row>
    <row r="505" spans="1:11" x14ac:dyDescent="0.35">
      <c r="A505" s="12" t="e">
        <f t="shared" si="25"/>
        <v>#N/A</v>
      </c>
      <c r="B505" s="12">
        <f t="shared" si="27"/>
        <v>1</v>
      </c>
      <c r="C505" s="12" t="e">
        <f t="shared" si="26"/>
        <v>#N/A</v>
      </c>
      <c r="D505" t="s">
        <v>416</v>
      </c>
      <c r="E505" t="s">
        <v>417</v>
      </c>
      <c r="F505" t="s">
        <v>424</v>
      </c>
      <c r="G505">
        <v>80141513</v>
      </c>
      <c r="H505" t="s">
        <v>3045</v>
      </c>
      <c r="I505" t="s">
        <v>3046</v>
      </c>
      <c r="J505" t="s">
        <v>3045</v>
      </c>
      <c r="K505" s="12" t="s">
        <v>52</v>
      </c>
    </row>
    <row r="506" spans="1:11" x14ac:dyDescent="0.35">
      <c r="A506" s="12" t="e">
        <f t="shared" si="25"/>
        <v>#N/A</v>
      </c>
      <c r="B506" s="12">
        <f t="shared" si="27"/>
        <v>1</v>
      </c>
      <c r="C506" s="12" t="e">
        <f t="shared" si="26"/>
        <v>#N/A</v>
      </c>
      <c r="D506" t="s">
        <v>416</v>
      </c>
      <c r="E506" t="s">
        <v>417</v>
      </c>
      <c r="F506" t="s">
        <v>424</v>
      </c>
      <c r="G506">
        <v>80141514</v>
      </c>
      <c r="H506" t="s">
        <v>3047</v>
      </c>
      <c r="I506" t="s">
        <v>3048</v>
      </c>
      <c r="J506" t="s">
        <v>3047</v>
      </c>
      <c r="K506" s="12" t="s">
        <v>52</v>
      </c>
    </row>
    <row r="507" spans="1:11" x14ac:dyDescent="0.35">
      <c r="A507" s="12" t="e">
        <f t="shared" si="25"/>
        <v>#N/A</v>
      </c>
      <c r="B507" s="12">
        <f t="shared" si="27"/>
        <v>1</v>
      </c>
      <c r="C507" s="12" t="e">
        <f t="shared" si="26"/>
        <v>#N/A</v>
      </c>
      <c r="D507" t="s">
        <v>416</v>
      </c>
      <c r="E507" t="s">
        <v>417</v>
      </c>
      <c r="F507" t="s">
        <v>424</v>
      </c>
      <c r="G507">
        <v>80141515</v>
      </c>
      <c r="H507" t="s">
        <v>3049</v>
      </c>
      <c r="I507" t="s">
        <v>3050</v>
      </c>
      <c r="J507" t="s">
        <v>3049</v>
      </c>
      <c r="K507" s="12" t="s">
        <v>52</v>
      </c>
    </row>
    <row r="508" spans="1:11" x14ac:dyDescent="0.35">
      <c r="A508" s="12" t="e">
        <f t="shared" si="25"/>
        <v>#N/A</v>
      </c>
      <c r="B508" s="12">
        <f t="shared" si="27"/>
        <v>1</v>
      </c>
      <c r="C508" s="12" t="e">
        <f t="shared" si="26"/>
        <v>#N/A</v>
      </c>
      <c r="D508" t="s">
        <v>416</v>
      </c>
      <c r="E508" t="s">
        <v>417</v>
      </c>
      <c r="F508" t="s">
        <v>424</v>
      </c>
      <c r="G508">
        <v>80141516</v>
      </c>
      <c r="H508" t="s">
        <v>3051</v>
      </c>
      <c r="I508" t="s">
        <v>3052</v>
      </c>
      <c r="J508" t="s">
        <v>3051</v>
      </c>
      <c r="K508" s="12" t="s">
        <v>52</v>
      </c>
    </row>
    <row r="509" spans="1:11" x14ac:dyDescent="0.35">
      <c r="A509" s="12" t="e">
        <f t="shared" si="25"/>
        <v>#N/A</v>
      </c>
      <c r="B509" s="12">
        <f t="shared" si="27"/>
        <v>1</v>
      </c>
      <c r="C509" s="12" t="e">
        <f t="shared" si="26"/>
        <v>#N/A</v>
      </c>
      <c r="D509" t="s">
        <v>416</v>
      </c>
      <c r="E509" t="s">
        <v>417</v>
      </c>
      <c r="F509" t="s">
        <v>424</v>
      </c>
      <c r="G509">
        <v>80141518</v>
      </c>
      <c r="H509" t="s">
        <v>2442</v>
      </c>
      <c r="I509" t="s">
        <v>3053</v>
      </c>
      <c r="J509" t="s">
        <v>2442</v>
      </c>
      <c r="K509" s="12" t="s">
        <v>52</v>
      </c>
    </row>
    <row r="510" spans="1:11" x14ac:dyDescent="0.35">
      <c r="A510" s="12" t="e">
        <f t="shared" si="25"/>
        <v>#N/A</v>
      </c>
      <c r="B510" s="12">
        <f t="shared" si="27"/>
        <v>1</v>
      </c>
      <c r="C510" s="12" t="e">
        <f t="shared" si="26"/>
        <v>#N/A</v>
      </c>
      <c r="D510" t="s">
        <v>416</v>
      </c>
      <c r="E510" t="s">
        <v>417</v>
      </c>
      <c r="F510" t="s">
        <v>424</v>
      </c>
      <c r="G510">
        <v>80142002</v>
      </c>
      <c r="H510" t="s">
        <v>3054</v>
      </c>
      <c r="I510" t="s">
        <v>3055</v>
      </c>
      <c r="J510" t="s">
        <v>3054</v>
      </c>
      <c r="K510" s="12" t="s">
        <v>52</v>
      </c>
    </row>
    <row r="511" spans="1:11" x14ac:dyDescent="0.35">
      <c r="A511" s="12" t="e">
        <f t="shared" si="25"/>
        <v>#N/A</v>
      </c>
      <c r="B511" s="12">
        <f t="shared" si="27"/>
        <v>1</v>
      </c>
      <c r="C511" s="12" t="e">
        <f t="shared" si="26"/>
        <v>#N/A</v>
      </c>
      <c r="D511" t="s">
        <v>416</v>
      </c>
      <c r="E511" t="s">
        <v>417</v>
      </c>
      <c r="F511" t="s">
        <v>424</v>
      </c>
      <c r="G511">
        <v>80142001</v>
      </c>
      <c r="H511" t="s">
        <v>3056</v>
      </c>
      <c r="I511" t="s">
        <v>3057</v>
      </c>
      <c r="J511" t="s">
        <v>3056</v>
      </c>
      <c r="K511" s="12" t="s">
        <v>52</v>
      </c>
    </row>
    <row r="512" spans="1:11" x14ac:dyDescent="0.35">
      <c r="A512" s="12" t="e">
        <f t="shared" si="25"/>
        <v>#N/A</v>
      </c>
      <c r="B512" s="12">
        <f t="shared" si="27"/>
        <v>1</v>
      </c>
      <c r="C512" s="12" t="e">
        <f t="shared" si="26"/>
        <v>#N/A</v>
      </c>
      <c r="D512" t="s">
        <v>416</v>
      </c>
      <c r="E512" t="s">
        <v>417</v>
      </c>
      <c r="F512" t="s">
        <v>424</v>
      </c>
      <c r="G512">
        <v>80171904</v>
      </c>
      <c r="H512" t="s">
        <v>3058</v>
      </c>
      <c r="I512" t="s">
        <v>3059</v>
      </c>
      <c r="J512" t="s">
        <v>3058</v>
      </c>
      <c r="K512" s="12" t="s">
        <v>52</v>
      </c>
    </row>
    <row r="513" spans="1:11" x14ac:dyDescent="0.35">
      <c r="A513" s="12" t="e">
        <f t="shared" si="25"/>
        <v>#N/A</v>
      </c>
      <c r="B513" s="12">
        <f t="shared" si="27"/>
        <v>1</v>
      </c>
      <c r="C513" s="12" t="e">
        <f t="shared" si="26"/>
        <v>#N/A</v>
      </c>
      <c r="D513" t="s">
        <v>416</v>
      </c>
      <c r="E513" t="s">
        <v>417</v>
      </c>
      <c r="F513" t="s">
        <v>424</v>
      </c>
      <c r="G513">
        <v>80171906</v>
      </c>
      <c r="H513" t="s">
        <v>3060</v>
      </c>
      <c r="I513" t="s">
        <v>3061</v>
      </c>
      <c r="J513" t="s">
        <v>3060</v>
      </c>
      <c r="K513" s="12" t="s">
        <v>52</v>
      </c>
    </row>
    <row r="514" spans="1:11" x14ac:dyDescent="0.35">
      <c r="A514" s="12" t="e">
        <f t="shared" si="25"/>
        <v>#N/A</v>
      </c>
      <c r="B514" s="12">
        <f t="shared" si="27"/>
        <v>1</v>
      </c>
      <c r="C514" s="12" t="e">
        <f t="shared" si="26"/>
        <v>#N/A</v>
      </c>
      <c r="D514" t="s">
        <v>416</v>
      </c>
      <c r="E514" t="s">
        <v>417</v>
      </c>
      <c r="F514" t="s">
        <v>424</v>
      </c>
      <c r="G514">
        <v>80171907</v>
      </c>
      <c r="H514" t="s">
        <v>3062</v>
      </c>
      <c r="I514" t="s">
        <v>3063</v>
      </c>
      <c r="J514" t="s">
        <v>3062</v>
      </c>
      <c r="K514" s="12" t="s">
        <v>52</v>
      </c>
    </row>
    <row r="515" spans="1:11" x14ac:dyDescent="0.35">
      <c r="A515" s="12" t="e">
        <f t="shared" ref="A515:A578" si="28">"A"&amp;C515&amp;"B"&amp;B515</f>
        <v>#N/A</v>
      </c>
      <c r="B515" s="12">
        <f t="shared" si="27"/>
        <v>1</v>
      </c>
      <c r="C515" s="12" t="e">
        <f t="shared" ref="C515:C578" si="29">VLOOKUP(D515&amp;E515&amp;F515,T:U,2,FALSE)</f>
        <v>#N/A</v>
      </c>
      <c r="D515" t="s">
        <v>416</v>
      </c>
      <c r="E515" t="s">
        <v>417</v>
      </c>
      <c r="F515" t="s">
        <v>424</v>
      </c>
      <c r="G515">
        <v>80171908</v>
      </c>
      <c r="H515" t="s">
        <v>3064</v>
      </c>
      <c r="I515" t="s">
        <v>3065</v>
      </c>
      <c r="J515" t="s">
        <v>3064</v>
      </c>
      <c r="K515" s="12" t="s">
        <v>52</v>
      </c>
    </row>
    <row r="516" spans="1:11" x14ac:dyDescent="0.35">
      <c r="A516" s="12" t="e">
        <f t="shared" si="28"/>
        <v>#N/A</v>
      </c>
      <c r="B516" s="12">
        <f t="shared" ref="B516:B579" si="30">IFERROR(IF(C516=C515,B515+1,1),1)</f>
        <v>1</v>
      </c>
      <c r="C516" s="12" t="e">
        <f t="shared" si="29"/>
        <v>#N/A</v>
      </c>
      <c r="D516" t="s">
        <v>416</v>
      </c>
      <c r="E516" t="s">
        <v>417</v>
      </c>
      <c r="F516" t="s">
        <v>424</v>
      </c>
      <c r="G516">
        <v>80171909</v>
      </c>
      <c r="H516" t="s">
        <v>3066</v>
      </c>
      <c r="I516" t="s">
        <v>3067</v>
      </c>
      <c r="J516" t="s">
        <v>3066</v>
      </c>
      <c r="K516" s="12" t="s">
        <v>52</v>
      </c>
    </row>
    <row r="517" spans="1:11" x14ac:dyDescent="0.35">
      <c r="A517" s="12" t="e">
        <f t="shared" si="28"/>
        <v>#N/A</v>
      </c>
      <c r="B517" s="12">
        <f t="shared" si="30"/>
        <v>1</v>
      </c>
      <c r="C517" s="12" t="e">
        <f t="shared" si="29"/>
        <v>#N/A</v>
      </c>
      <c r="D517" t="s">
        <v>416</v>
      </c>
      <c r="E517" t="s">
        <v>417</v>
      </c>
      <c r="F517" t="s">
        <v>418</v>
      </c>
      <c r="G517">
        <v>80101512</v>
      </c>
      <c r="H517" t="s">
        <v>3068</v>
      </c>
      <c r="I517" t="s">
        <v>3069</v>
      </c>
      <c r="J517" t="s">
        <v>3068</v>
      </c>
      <c r="K517" s="12" t="s">
        <v>1902</v>
      </c>
    </row>
    <row r="518" spans="1:11" x14ac:dyDescent="0.35">
      <c r="A518" s="12" t="e">
        <f t="shared" si="28"/>
        <v>#N/A</v>
      </c>
      <c r="B518" s="12">
        <f t="shared" si="30"/>
        <v>1</v>
      </c>
      <c r="C518" s="12" t="e">
        <f t="shared" si="29"/>
        <v>#N/A</v>
      </c>
      <c r="D518" t="s">
        <v>416</v>
      </c>
      <c r="E518" t="s">
        <v>417</v>
      </c>
      <c r="F518" t="s">
        <v>430</v>
      </c>
      <c r="G518">
        <v>80101502</v>
      </c>
      <c r="H518" t="s">
        <v>3070</v>
      </c>
      <c r="I518" t="s">
        <v>3071</v>
      </c>
      <c r="J518" t="s">
        <v>3070</v>
      </c>
      <c r="K518" s="12" t="s">
        <v>1902</v>
      </c>
    </row>
    <row r="519" spans="1:11" x14ac:dyDescent="0.35">
      <c r="A519" s="12" t="e">
        <f t="shared" si="28"/>
        <v>#N/A</v>
      </c>
      <c r="B519" s="12">
        <f t="shared" si="30"/>
        <v>1</v>
      </c>
      <c r="C519" s="12" t="e">
        <f t="shared" si="29"/>
        <v>#N/A</v>
      </c>
      <c r="D519" t="s">
        <v>416</v>
      </c>
      <c r="E519" t="s">
        <v>431</v>
      </c>
      <c r="F519" t="s">
        <v>436</v>
      </c>
      <c r="G519">
        <v>93151501</v>
      </c>
      <c r="H519" t="s">
        <v>3072</v>
      </c>
      <c r="I519" t="s">
        <v>3073</v>
      </c>
      <c r="J519" t="s">
        <v>3072</v>
      </c>
      <c r="K519" s="12" t="s">
        <v>1902</v>
      </c>
    </row>
    <row r="520" spans="1:11" x14ac:dyDescent="0.35">
      <c r="A520" s="12" t="e">
        <f t="shared" si="28"/>
        <v>#N/A</v>
      </c>
      <c r="B520" s="12">
        <f t="shared" si="30"/>
        <v>1</v>
      </c>
      <c r="C520" s="12" t="e">
        <f t="shared" si="29"/>
        <v>#N/A</v>
      </c>
      <c r="D520" t="s">
        <v>416</v>
      </c>
      <c r="E520" t="s">
        <v>431</v>
      </c>
      <c r="F520" t="s">
        <v>435</v>
      </c>
      <c r="G520">
        <v>84131501</v>
      </c>
      <c r="H520" t="s">
        <v>3074</v>
      </c>
      <c r="I520" t="s">
        <v>3075</v>
      </c>
      <c r="J520" t="s">
        <v>3074</v>
      </c>
      <c r="K520" s="12" t="s">
        <v>1902</v>
      </c>
    </row>
    <row r="521" spans="1:11" x14ac:dyDescent="0.35">
      <c r="A521" s="12" t="e">
        <f t="shared" si="28"/>
        <v>#N/A</v>
      </c>
      <c r="B521" s="12">
        <f t="shared" si="30"/>
        <v>1</v>
      </c>
      <c r="C521" s="12" t="e">
        <f t="shared" si="29"/>
        <v>#N/A</v>
      </c>
      <c r="D521" t="s">
        <v>416</v>
      </c>
      <c r="E521" t="s">
        <v>431</v>
      </c>
      <c r="F521" t="s">
        <v>435</v>
      </c>
      <c r="G521">
        <v>84131503</v>
      </c>
      <c r="H521" t="s">
        <v>3076</v>
      </c>
      <c r="I521" t="s">
        <v>3077</v>
      </c>
      <c r="J521" t="s">
        <v>3076</v>
      </c>
      <c r="K521" s="12" t="s">
        <v>52</v>
      </c>
    </row>
    <row r="522" spans="1:11" x14ac:dyDescent="0.35">
      <c r="A522" s="12" t="e">
        <f t="shared" si="28"/>
        <v>#N/A</v>
      </c>
      <c r="B522" s="12">
        <f t="shared" si="30"/>
        <v>1</v>
      </c>
      <c r="C522" s="12" t="e">
        <f t="shared" si="29"/>
        <v>#N/A</v>
      </c>
      <c r="D522" t="s">
        <v>416</v>
      </c>
      <c r="E522" t="s">
        <v>431</v>
      </c>
      <c r="F522" t="s">
        <v>435</v>
      </c>
      <c r="G522">
        <v>84131504</v>
      </c>
      <c r="H522" t="s">
        <v>3078</v>
      </c>
      <c r="I522" t="s">
        <v>3079</v>
      </c>
      <c r="J522" t="s">
        <v>3078</v>
      </c>
      <c r="K522" s="12" t="s">
        <v>52</v>
      </c>
    </row>
    <row r="523" spans="1:11" x14ac:dyDescent="0.35">
      <c r="A523" s="12" t="e">
        <f t="shared" si="28"/>
        <v>#N/A</v>
      </c>
      <c r="B523" s="12">
        <f t="shared" si="30"/>
        <v>1</v>
      </c>
      <c r="C523" s="12" t="e">
        <f t="shared" si="29"/>
        <v>#N/A</v>
      </c>
      <c r="D523" t="s">
        <v>416</v>
      </c>
      <c r="E523" t="s">
        <v>431</v>
      </c>
      <c r="F523" t="s">
        <v>435</v>
      </c>
      <c r="G523">
        <v>84131505</v>
      </c>
      <c r="H523" t="s">
        <v>3080</v>
      </c>
      <c r="I523" t="s">
        <v>3081</v>
      </c>
      <c r="J523" t="s">
        <v>3080</v>
      </c>
      <c r="K523" s="12" t="s">
        <v>52</v>
      </c>
    </row>
    <row r="524" spans="1:11" x14ac:dyDescent="0.35">
      <c r="A524" s="12" t="e">
        <f t="shared" si="28"/>
        <v>#N/A</v>
      </c>
      <c r="B524" s="12">
        <f t="shared" si="30"/>
        <v>1</v>
      </c>
      <c r="C524" s="12" t="e">
        <f t="shared" si="29"/>
        <v>#N/A</v>
      </c>
      <c r="D524" t="s">
        <v>416</v>
      </c>
      <c r="E524" t="s">
        <v>431</v>
      </c>
      <c r="F524" t="s">
        <v>435</v>
      </c>
      <c r="G524">
        <v>84131506</v>
      </c>
      <c r="H524" t="s">
        <v>3082</v>
      </c>
      <c r="I524" t="s">
        <v>3083</v>
      </c>
      <c r="J524" t="s">
        <v>3082</v>
      </c>
      <c r="K524" s="12" t="s">
        <v>52</v>
      </c>
    </row>
    <row r="525" spans="1:11" x14ac:dyDescent="0.35">
      <c r="A525" s="12" t="e">
        <f t="shared" si="28"/>
        <v>#N/A</v>
      </c>
      <c r="B525" s="12">
        <f t="shared" si="30"/>
        <v>1</v>
      </c>
      <c r="C525" s="12" t="e">
        <f t="shared" si="29"/>
        <v>#N/A</v>
      </c>
      <c r="D525" t="s">
        <v>416</v>
      </c>
      <c r="E525" t="s">
        <v>431</v>
      </c>
      <c r="F525" t="s">
        <v>435</v>
      </c>
      <c r="G525">
        <v>84131507</v>
      </c>
      <c r="H525" t="s">
        <v>3084</v>
      </c>
      <c r="I525" t="s">
        <v>3085</v>
      </c>
      <c r="J525" t="s">
        <v>3084</v>
      </c>
      <c r="K525" s="12" t="s">
        <v>52</v>
      </c>
    </row>
    <row r="526" spans="1:11" x14ac:dyDescent="0.35">
      <c r="A526" s="12" t="e">
        <f t="shared" si="28"/>
        <v>#N/A</v>
      </c>
      <c r="B526" s="12">
        <f t="shared" si="30"/>
        <v>1</v>
      </c>
      <c r="C526" s="12" t="e">
        <f t="shared" si="29"/>
        <v>#N/A</v>
      </c>
      <c r="D526" t="s">
        <v>416</v>
      </c>
      <c r="E526" t="s">
        <v>431</v>
      </c>
      <c r="F526" t="s">
        <v>435</v>
      </c>
      <c r="G526">
        <v>84131508</v>
      </c>
      <c r="H526" t="s">
        <v>3086</v>
      </c>
      <c r="I526" t="s">
        <v>3087</v>
      </c>
      <c r="J526" t="s">
        <v>3086</v>
      </c>
      <c r="K526" s="12" t="s">
        <v>52</v>
      </c>
    </row>
    <row r="527" spans="1:11" x14ac:dyDescent="0.35">
      <c r="A527" s="12" t="e">
        <f t="shared" si="28"/>
        <v>#N/A</v>
      </c>
      <c r="B527" s="12">
        <f t="shared" si="30"/>
        <v>1</v>
      </c>
      <c r="C527" s="12" t="e">
        <f t="shared" si="29"/>
        <v>#N/A</v>
      </c>
      <c r="D527" t="s">
        <v>416</v>
      </c>
      <c r="E527" t="s">
        <v>431</v>
      </c>
      <c r="F527" t="s">
        <v>435</v>
      </c>
      <c r="G527">
        <v>84131509</v>
      </c>
      <c r="H527" t="s">
        <v>3088</v>
      </c>
      <c r="I527" t="s">
        <v>3089</v>
      </c>
      <c r="J527" t="s">
        <v>3088</v>
      </c>
      <c r="K527" s="12" t="s">
        <v>52</v>
      </c>
    </row>
    <row r="528" spans="1:11" x14ac:dyDescent="0.35">
      <c r="A528" s="12" t="e">
        <f t="shared" si="28"/>
        <v>#N/A</v>
      </c>
      <c r="B528" s="12">
        <f t="shared" si="30"/>
        <v>1</v>
      </c>
      <c r="C528" s="12" t="e">
        <f t="shared" si="29"/>
        <v>#N/A</v>
      </c>
      <c r="D528" t="s">
        <v>416</v>
      </c>
      <c r="E528" t="s">
        <v>431</v>
      </c>
      <c r="F528" t="s">
        <v>435</v>
      </c>
      <c r="G528">
        <v>84131511</v>
      </c>
      <c r="H528" t="s">
        <v>3090</v>
      </c>
      <c r="I528" t="s">
        <v>3091</v>
      </c>
      <c r="J528" t="s">
        <v>3090</v>
      </c>
      <c r="K528" s="12" t="s">
        <v>52</v>
      </c>
    </row>
    <row r="529" spans="1:11" x14ac:dyDescent="0.35">
      <c r="A529" s="12" t="e">
        <f t="shared" si="28"/>
        <v>#N/A</v>
      </c>
      <c r="B529" s="12">
        <f t="shared" si="30"/>
        <v>1</v>
      </c>
      <c r="C529" s="12" t="e">
        <f t="shared" si="29"/>
        <v>#N/A</v>
      </c>
      <c r="D529" t="s">
        <v>416</v>
      </c>
      <c r="E529" t="s">
        <v>431</v>
      </c>
      <c r="F529" t="s">
        <v>435</v>
      </c>
      <c r="G529">
        <v>84131512</v>
      </c>
      <c r="H529" t="s">
        <v>3092</v>
      </c>
      <c r="I529" t="s">
        <v>3093</v>
      </c>
      <c r="J529" t="s">
        <v>3092</v>
      </c>
      <c r="K529" s="12" t="s">
        <v>52</v>
      </c>
    </row>
    <row r="530" spans="1:11" x14ac:dyDescent="0.35">
      <c r="A530" s="12" t="e">
        <f t="shared" si="28"/>
        <v>#N/A</v>
      </c>
      <c r="B530" s="12">
        <f t="shared" si="30"/>
        <v>1</v>
      </c>
      <c r="C530" s="12" t="e">
        <f t="shared" si="29"/>
        <v>#N/A</v>
      </c>
      <c r="D530" t="s">
        <v>416</v>
      </c>
      <c r="E530" t="s">
        <v>431</v>
      </c>
      <c r="F530" t="s">
        <v>435</v>
      </c>
      <c r="G530">
        <v>84131513</v>
      </c>
      <c r="H530" t="s">
        <v>3094</v>
      </c>
      <c r="I530" t="s">
        <v>3095</v>
      </c>
      <c r="J530" t="s">
        <v>3094</v>
      </c>
      <c r="K530" s="12" t="s">
        <v>52</v>
      </c>
    </row>
    <row r="531" spans="1:11" x14ac:dyDescent="0.35">
      <c r="A531" s="12" t="e">
        <f t="shared" si="28"/>
        <v>#N/A</v>
      </c>
      <c r="B531" s="12">
        <f t="shared" si="30"/>
        <v>1</v>
      </c>
      <c r="C531" s="12" t="e">
        <f t="shared" si="29"/>
        <v>#N/A</v>
      </c>
      <c r="D531" t="s">
        <v>416</v>
      </c>
      <c r="E531" t="s">
        <v>431</v>
      </c>
      <c r="F531" t="s">
        <v>435</v>
      </c>
      <c r="G531">
        <v>84131514</v>
      </c>
      <c r="H531" t="s">
        <v>3096</v>
      </c>
      <c r="I531" t="s">
        <v>3097</v>
      </c>
      <c r="J531" t="s">
        <v>3096</v>
      </c>
      <c r="K531" s="12" t="s">
        <v>52</v>
      </c>
    </row>
    <row r="532" spans="1:11" x14ac:dyDescent="0.35">
      <c r="A532" s="12" t="e">
        <f t="shared" si="28"/>
        <v>#N/A</v>
      </c>
      <c r="B532" s="12">
        <f t="shared" si="30"/>
        <v>1</v>
      </c>
      <c r="C532" s="12" t="e">
        <f t="shared" si="29"/>
        <v>#N/A</v>
      </c>
      <c r="D532" t="s">
        <v>416</v>
      </c>
      <c r="E532" t="s">
        <v>431</v>
      </c>
      <c r="F532" t="s">
        <v>435</v>
      </c>
      <c r="G532">
        <v>84131518</v>
      </c>
      <c r="H532" t="s">
        <v>3098</v>
      </c>
      <c r="I532" t="s">
        <v>3099</v>
      </c>
      <c r="J532" t="s">
        <v>3098</v>
      </c>
      <c r="K532" s="12" t="s">
        <v>52</v>
      </c>
    </row>
    <row r="533" spans="1:11" x14ac:dyDescent="0.35">
      <c r="A533" s="12" t="e">
        <f t="shared" si="28"/>
        <v>#N/A</v>
      </c>
      <c r="B533" s="12">
        <f t="shared" si="30"/>
        <v>1</v>
      </c>
      <c r="C533" s="12" t="e">
        <f t="shared" si="29"/>
        <v>#N/A</v>
      </c>
      <c r="D533" t="s">
        <v>416</v>
      </c>
      <c r="E533" t="s">
        <v>431</v>
      </c>
      <c r="F533" t="s">
        <v>435</v>
      </c>
      <c r="G533">
        <v>84131519</v>
      </c>
      <c r="H533" t="s">
        <v>3100</v>
      </c>
      <c r="I533" t="s">
        <v>3101</v>
      </c>
      <c r="J533" t="s">
        <v>3100</v>
      </c>
      <c r="K533" s="12" t="s">
        <v>52</v>
      </c>
    </row>
    <row r="534" spans="1:11" x14ac:dyDescent="0.35">
      <c r="A534" s="12" t="e">
        <f t="shared" si="28"/>
        <v>#N/A</v>
      </c>
      <c r="B534" s="12">
        <f t="shared" si="30"/>
        <v>1</v>
      </c>
      <c r="C534" s="12" t="e">
        <f t="shared" si="29"/>
        <v>#N/A</v>
      </c>
      <c r="D534" t="s">
        <v>416</v>
      </c>
      <c r="E534" t="s">
        <v>431</v>
      </c>
      <c r="F534" t="s">
        <v>435</v>
      </c>
      <c r="G534">
        <v>64121501</v>
      </c>
      <c r="H534" t="s">
        <v>3102</v>
      </c>
      <c r="I534" t="s">
        <v>3103</v>
      </c>
      <c r="J534" t="s">
        <v>3102</v>
      </c>
      <c r="K534" s="12" t="s">
        <v>52</v>
      </c>
    </row>
    <row r="535" spans="1:11" x14ac:dyDescent="0.35">
      <c r="A535" s="12" t="e">
        <f t="shared" si="28"/>
        <v>#N/A</v>
      </c>
      <c r="B535" s="12">
        <f t="shared" si="30"/>
        <v>1</v>
      </c>
      <c r="C535" s="12" t="e">
        <f t="shared" si="29"/>
        <v>#N/A</v>
      </c>
      <c r="D535" t="s">
        <v>416</v>
      </c>
      <c r="E535" t="s">
        <v>431</v>
      </c>
      <c r="F535" t="s">
        <v>435</v>
      </c>
      <c r="G535">
        <v>64121502</v>
      </c>
      <c r="H535" t="s">
        <v>3104</v>
      </c>
      <c r="I535" t="s">
        <v>3105</v>
      </c>
      <c r="J535" t="s">
        <v>3104</v>
      </c>
      <c r="K535" s="12" t="s">
        <v>52</v>
      </c>
    </row>
    <row r="536" spans="1:11" x14ac:dyDescent="0.35">
      <c r="A536" s="12" t="e">
        <f t="shared" si="28"/>
        <v>#N/A</v>
      </c>
      <c r="B536" s="12">
        <f t="shared" si="30"/>
        <v>1</v>
      </c>
      <c r="C536" s="12" t="e">
        <f t="shared" si="29"/>
        <v>#N/A</v>
      </c>
      <c r="D536" t="s">
        <v>416</v>
      </c>
      <c r="E536" t="s">
        <v>431</v>
      </c>
      <c r="F536" t="s">
        <v>435</v>
      </c>
      <c r="G536">
        <v>64121503</v>
      </c>
      <c r="H536" t="s">
        <v>3106</v>
      </c>
      <c r="I536" t="s">
        <v>3107</v>
      </c>
      <c r="J536" t="s">
        <v>3106</v>
      </c>
      <c r="K536" s="12" t="s">
        <v>52</v>
      </c>
    </row>
    <row r="537" spans="1:11" x14ac:dyDescent="0.35">
      <c r="A537" s="12" t="e">
        <f t="shared" si="28"/>
        <v>#N/A</v>
      </c>
      <c r="B537" s="12">
        <f t="shared" si="30"/>
        <v>1</v>
      </c>
      <c r="C537" s="12" t="e">
        <f t="shared" si="29"/>
        <v>#N/A</v>
      </c>
      <c r="D537" t="s">
        <v>416</v>
      </c>
      <c r="E537" t="s">
        <v>431</v>
      </c>
      <c r="F537" t="s">
        <v>435</v>
      </c>
      <c r="G537">
        <v>64121504</v>
      </c>
      <c r="H537" t="s">
        <v>3108</v>
      </c>
      <c r="I537" t="s">
        <v>3109</v>
      </c>
      <c r="J537" t="s">
        <v>3108</v>
      </c>
      <c r="K537" s="12" t="s">
        <v>52</v>
      </c>
    </row>
    <row r="538" spans="1:11" x14ac:dyDescent="0.35">
      <c r="A538" s="12" t="e">
        <f t="shared" si="28"/>
        <v>#N/A</v>
      </c>
      <c r="B538" s="12">
        <f t="shared" si="30"/>
        <v>1</v>
      </c>
      <c r="C538" s="12" t="e">
        <f t="shared" si="29"/>
        <v>#N/A</v>
      </c>
      <c r="D538" t="s">
        <v>416</v>
      </c>
      <c r="E538" t="s">
        <v>431</v>
      </c>
      <c r="F538" t="s">
        <v>435</v>
      </c>
      <c r="G538">
        <v>64121505</v>
      </c>
      <c r="H538" t="s">
        <v>3110</v>
      </c>
      <c r="I538" t="s">
        <v>3111</v>
      </c>
      <c r="J538" t="s">
        <v>3110</v>
      </c>
      <c r="K538" s="12" t="s">
        <v>52</v>
      </c>
    </row>
    <row r="539" spans="1:11" x14ac:dyDescent="0.35">
      <c r="A539" s="12" t="e">
        <f t="shared" si="28"/>
        <v>#N/A</v>
      </c>
      <c r="B539" s="12">
        <f t="shared" si="30"/>
        <v>1</v>
      </c>
      <c r="C539" s="12" t="e">
        <f t="shared" si="29"/>
        <v>#N/A</v>
      </c>
      <c r="D539" t="s">
        <v>416</v>
      </c>
      <c r="E539" t="s">
        <v>431</v>
      </c>
      <c r="F539" t="s">
        <v>435</v>
      </c>
      <c r="G539">
        <v>64121506</v>
      </c>
      <c r="H539" t="s">
        <v>3112</v>
      </c>
      <c r="I539" t="s">
        <v>3113</v>
      </c>
      <c r="J539" t="s">
        <v>3112</v>
      </c>
      <c r="K539" s="12" t="s">
        <v>52</v>
      </c>
    </row>
    <row r="540" spans="1:11" x14ac:dyDescent="0.35">
      <c r="A540" s="12" t="e">
        <f t="shared" si="28"/>
        <v>#N/A</v>
      </c>
      <c r="B540" s="12">
        <f t="shared" si="30"/>
        <v>1</v>
      </c>
      <c r="C540" s="12" t="e">
        <f t="shared" si="29"/>
        <v>#N/A</v>
      </c>
      <c r="D540" t="s">
        <v>416</v>
      </c>
      <c r="E540" t="s">
        <v>431</v>
      </c>
      <c r="F540" t="s">
        <v>435</v>
      </c>
      <c r="G540">
        <v>64121509</v>
      </c>
      <c r="H540" t="s">
        <v>3114</v>
      </c>
      <c r="I540" t="s">
        <v>3115</v>
      </c>
      <c r="J540" t="s">
        <v>3114</v>
      </c>
      <c r="K540" s="12" t="s">
        <v>52</v>
      </c>
    </row>
    <row r="541" spans="1:11" x14ac:dyDescent="0.35">
      <c r="A541" s="12" t="e">
        <f t="shared" si="28"/>
        <v>#N/A</v>
      </c>
      <c r="B541" s="12">
        <f t="shared" si="30"/>
        <v>1</v>
      </c>
      <c r="C541" s="12" t="e">
        <f t="shared" si="29"/>
        <v>#N/A</v>
      </c>
      <c r="D541" t="s">
        <v>416</v>
      </c>
      <c r="E541" t="s">
        <v>431</v>
      </c>
      <c r="F541" t="s">
        <v>435</v>
      </c>
      <c r="G541">
        <v>64121511</v>
      </c>
      <c r="H541" t="s">
        <v>3116</v>
      </c>
      <c r="I541" t="s">
        <v>3117</v>
      </c>
      <c r="J541" t="s">
        <v>3116</v>
      </c>
      <c r="K541" s="12" t="s">
        <v>52</v>
      </c>
    </row>
    <row r="542" spans="1:11" x14ac:dyDescent="0.35">
      <c r="A542" s="12" t="e">
        <f t="shared" si="28"/>
        <v>#N/A</v>
      </c>
      <c r="B542" s="12">
        <f t="shared" si="30"/>
        <v>1</v>
      </c>
      <c r="C542" s="12" t="e">
        <f t="shared" si="29"/>
        <v>#N/A</v>
      </c>
      <c r="D542" t="s">
        <v>416</v>
      </c>
      <c r="E542" t="s">
        <v>431</v>
      </c>
      <c r="F542" t="s">
        <v>435</v>
      </c>
      <c r="G542">
        <v>64121512</v>
      </c>
      <c r="H542" t="s">
        <v>3118</v>
      </c>
      <c r="I542" t="s">
        <v>3119</v>
      </c>
      <c r="J542" t="s">
        <v>3118</v>
      </c>
      <c r="K542" s="12" t="s">
        <v>52</v>
      </c>
    </row>
    <row r="543" spans="1:11" x14ac:dyDescent="0.35">
      <c r="A543" s="12" t="e">
        <f t="shared" si="28"/>
        <v>#N/A</v>
      </c>
      <c r="B543" s="12">
        <f t="shared" si="30"/>
        <v>1</v>
      </c>
      <c r="C543" s="12" t="e">
        <f t="shared" si="29"/>
        <v>#N/A</v>
      </c>
      <c r="D543" t="s">
        <v>416</v>
      </c>
      <c r="E543" t="s">
        <v>431</v>
      </c>
      <c r="F543" t="s">
        <v>435</v>
      </c>
      <c r="G543">
        <v>64121513</v>
      </c>
      <c r="H543" t="s">
        <v>3120</v>
      </c>
      <c r="I543" t="s">
        <v>3121</v>
      </c>
      <c r="J543" t="s">
        <v>3120</v>
      </c>
      <c r="K543" s="12" t="s">
        <v>52</v>
      </c>
    </row>
    <row r="544" spans="1:11" x14ac:dyDescent="0.35">
      <c r="A544" s="12" t="e">
        <f t="shared" si="28"/>
        <v>#N/A</v>
      </c>
      <c r="B544" s="12">
        <f t="shared" si="30"/>
        <v>1</v>
      </c>
      <c r="C544" s="12" t="e">
        <f t="shared" si="29"/>
        <v>#N/A</v>
      </c>
      <c r="D544" t="s">
        <v>416</v>
      </c>
      <c r="E544" t="s">
        <v>431</v>
      </c>
      <c r="F544" t="s">
        <v>435</v>
      </c>
      <c r="G544">
        <v>64121514</v>
      </c>
      <c r="H544" t="s">
        <v>3122</v>
      </c>
      <c r="I544" t="s">
        <v>3123</v>
      </c>
      <c r="J544" t="s">
        <v>3122</v>
      </c>
      <c r="K544" s="12" t="s">
        <v>52</v>
      </c>
    </row>
    <row r="545" spans="1:11" x14ac:dyDescent="0.35">
      <c r="A545" s="12" t="e">
        <f t="shared" si="28"/>
        <v>#N/A</v>
      </c>
      <c r="B545" s="12">
        <f t="shared" si="30"/>
        <v>1</v>
      </c>
      <c r="C545" s="12" t="e">
        <f t="shared" si="29"/>
        <v>#N/A</v>
      </c>
      <c r="D545" t="s">
        <v>416</v>
      </c>
      <c r="E545" t="s">
        <v>431</v>
      </c>
      <c r="F545" t="s">
        <v>434</v>
      </c>
      <c r="G545">
        <v>84131902</v>
      </c>
      <c r="H545" t="s">
        <v>3124</v>
      </c>
      <c r="I545" t="s">
        <v>3125</v>
      </c>
      <c r="J545" t="s">
        <v>3124</v>
      </c>
      <c r="K545" s="12" t="s">
        <v>1902</v>
      </c>
    </row>
    <row r="546" spans="1:11" x14ac:dyDescent="0.35">
      <c r="A546" s="12" t="e">
        <f t="shared" si="28"/>
        <v>#N/A</v>
      </c>
      <c r="B546" s="12">
        <f t="shared" si="30"/>
        <v>1</v>
      </c>
      <c r="C546" s="12" t="e">
        <f t="shared" si="29"/>
        <v>#N/A</v>
      </c>
      <c r="D546" t="s">
        <v>416</v>
      </c>
      <c r="E546" t="s">
        <v>431</v>
      </c>
      <c r="F546" t="s">
        <v>434</v>
      </c>
      <c r="G546">
        <v>84131903</v>
      </c>
      <c r="H546" t="s">
        <v>3126</v>
      </c>
      <c r="I546" t="s">
        <v>3127</v>
      </c>
      <c r="J546" t="s">
        <v>3126</v>
      </c>
      <c r="K546" s="12" t="s">
        <v>52</v>
      </c>
    </row>
    <row r="547" spans="1:11" x14ac:dyDescent="0.35">
      <c r="A547" s="12" t="e">
        <f t="shared" si="28"/>
        <v>#N/A</v>
      </c>
      <c r="B547" s="12">
        <f t="shared" si="30"/>
        <v>1</v>
      </c>
      <c r="C547" s="12" t="e">
        <f t="shared" si="29"/>
        <v>#N/A</v>
      </c>
      <c r="D547" t="s">
        <v>416</v>
      </c>
      <c r="E547" t="s">
        <v>431</v>
      </c>
      <c r="F547" t="s">
        <v>434</v>
      </c>
      <c r="G547">
        <v>84131904</v>
      </c>
      <c r="H547" t="s">
        <v>3128</v>
      </c>
      <c r="I547" t="s">
        <v>3129</v>
      </c>
      <c r="J547" t="s">
        <v>3128</v>
      </c>
      <c r="K547" s="12" t="s">
        <v>52</v>
      </c>
    </row>
    <row r="548" spans="1:11" x14ac:dyDescent="0.35">
      <c r="A548" s="12" t="e">
        <f t="shared" si="28"/>
        <v>#N/A</v>
      </c>
      <c r="B548" s="12">
        <f t="shared" si="30"/>
        <v>1</v>
      </c>
      <c r="C548" s="12" t="e">
        <f t="shared" si="29"/>
        <v>#N/A</v>
      </c>
      <c r="D548" t="s">
        <v>416</v>
      </c>
      <c r="E548" t="s">
        <v>431</v>
      </c>
      <c r="F548" t="s">
        <v>434</v>
      </c>
      <c r="G548">
        <v>84131905</v>
      </c>
      <c r="H548" t="s">
        <v>3130</v>
      </c>
      <c r="I548" t="s">
        <v>3131</v>
      </c>
      <c r="J548" t="s">
        <v>3130</v>
      </c>
      <c r="K548" s="12" t="s">
        <v>52</v>
      </c>
    </row>
    <row r="549" spans="1:11" x14ac:dyDescent="0.35">
      <c r="A549" s="12" t="e">
        <f t="shared" si="28"/>
        <v>#N/A</v>
      </c>
      <c r="B549" s="12">
        <f t="shared" si="30"/>
        <v>1</v>
      </c>
      <c r="C549" s="12" t="e">
        <f t="shared" si="29"/>
        <v>#N/A</v>
      </c>
      <c r="D549" t="s">
        <v>416</v>
      </c>
      <c r="E549" t="s">
        <v>431</v>
      </c>
      <c r="F549" t="s">
        <v>434</v>
      </c>
      <c r="G549">
        <v>84131516</v>
      </c>
      <c r="H549" t="s">
        <v>3132</v>
      </c>
      <c r="I549" t="s">
        <v>3133</v>
      </c>
      <c r="J549" t="s">
        <v>3132</v>
      </c>
      <c r="K549" s="12" t="s">
        <v>52</v>
      </c>
    </row>
    <row r="550" spans="1:11" x14ac:dyDescent="0.35">
      <c r="A550" s="12" t="e">
        <f t="shared" si="28"/>
        <v>#N/A</v>
      </c>
      <c r="B550" s="12">
        <f t="shared" si="30"/>
        <v>1</v>
      </c>
      <c r="C550" s="12" t="e">
        <f t="shared" si="29"/>
        <v>#N/A</v>
      </c>
      <c r="D550" t="s">
        <v>416</v>
      </c>
      <c r="E550" t="s">
        <v>431</v>
      </c>
      <c r="F550" t="s">
        <v>434</v>
      </c>
      <c r="G550">
        <v>84131510</v>
      </c>
      <c r="H550" t="s">
        <v>3134</v>
      </c>
      <c r="I550" t="s">
        <v>3135</v>
      </c>
      <c r="J550" t="s">
        <v>3134</v>
      </c>
      <c r="K550" s="12" t="s">
        <v>52</v>
      </c>
    </row>
    <row r="551" spans="1:11" x14ac:dyDescent="0.35">
      <c r="A551" s="12" t="e">
        <f t="shared" si="28"/>
        <v>#N/A</v>
      </c>
      <c r="B551" s="12">
        <f t="shared" si="30"/>
        <v>1</v>
      </c>
      <c r="C551" s="12" t="e">
        <f t="shared" si="29"/>
        <v>#N/A</v>
      </c>
      <c r="D551" t="s">
        <v>416</v>
      </c>
      <c r="E551" t="s">
        <v>431</v>
      </c>
      <c r="F551" t="s">
        <v>434</v>
      </c>
      <c r="G551">
        <v>64122301</v>
      </c>
      <c r="H551" t="s">
        <v>3136</v>
      </c>
      <c r="I551" t="s">
        <v>3137</v>
      </c>
      <c r="J551" t="s">
        <v>3136</v>
      </c>
      <c r="K551" s="12" t="s">
        <v>52</v>
      </c>
    </row>
    <row r="552" spans="1:11" x14ac:dyDescent="0.35">
      <c r="A552" s="12" t="e">
        <f t="shared" si="28"/>
        <v>#N/A</v>
      </c>
      <c r="B552" s="12">
        <f t="shared" si="30"/>
        <v>1</v>
      </c>
      <c r="C552" s="12" t="e">
        <f t="shared" si="29"/>
        <v>#N/A</v>
      </c>
      <c r="D552" t="s">
        <v>416</v>
      </c>
      <c r="E552" t="s">
        <v>431</v>
      </c>
      <c r="F552" t="s">
        <v>434</v>
      </c>
      <c r="G552">
        <v>64122302</v>
      </c>
      <c r="H552" t="s">
        <v>3138</v>
      </c>
      <c r="I552" t="s">
        <v>3139</v>
      </c>
      <c r="J552" t="s">
        <v>3138</v>
      </c>
      <c r="K552" s="12" t="s">
        <v>52</v>
      </c>
    </row>
    <row r="553" spans="1:11" x14ac:dyDescent="0.35">
      <c r="A553" s="12" t="e">
        <f t="shared" si="28"/>
        <v>#N/A</v>
      </c>
      <c r="B553" s="12">
        <f t="shared" si="30"/>
        <v>1</v>
      </c>
      <c r="C553" s="12" t="e">
        <f t="shared" si="29"/>
        <v>#N/A</v>
      </c>
      <c r="D553" t="s">
        <v>416</v>
      </c>
      <c r="E553" t="s">
        <v>431</v>
      </c>
      <c r="F553" t="s">
        <v>434</v>
      </c>
      <c r="G553">
        <v>64122303</v>
      </c>
      <c r="H553" t="s">
        <v>3140</v>
      </c>
      <c r="I553" t="s">
        <v>3141</v>
      </c>
      <c r="J553" t="s">
        <v>3140</v>
      </c>
      <c r="K553" s="12" t="s">
        <v>52</v>
      </c>
    </row>
    <row r="554" spans="1:11" x14ac:dyDescent="0.35">
      <c r="A554" s="12" t="e">
        <f t="shared" si="28"/>
        <v>#N/A</v>
      </c>
      <c r="B554" s="12">
        <f t="shared" si="30"/>
        <v>1</v>
      </c>
      <c r="C554" s="12" t="e">
        <f t="shared" si="29"/>
        <v>#N/A</v>
      </c>
      <c r="D554" t="s">
        <v>416</v>
      </c>
      <c r="E554" t="s">
        <v>431</v>
      </c>
      <c r="F554" t="s">
        <v>434</v>
      </c>
      <c r="G554">
        <v>64122304</v>
      </c>
      <c r="H554" t="s">
        <v>3142</v>
      </c>
      <c r="I554" t="s">
        <v>3143</v>
      </c>
      <c r="J554" t="s">
        <v>3142</v>
      </c>
      <c r="K554" s="12" t="s">
        <v>52</v>
      </c>
    </row>
    <row r="555" spans="1:11" x14ac:dyDescent="0.35">
      <c r="A555" s="12" t="e">
        <f t="shared" si="28"/>
        <v>#N/A</v>
      </c>
      <c r="B555" s="12">
        <f t="shared" si="30"/>
        <v>1</v>
      </c>
      <c r="C555" s="12" t="e">
        <f t="shared" si="29"/>
        <v>#N/A</v>
      </c>
      <c r="D555" t="s">
        <v>416</v>
      </c>
      <c r="E555" t="s">
        <v>431</v>
      </c>
      <c r="F555" t="s">
        <v>437</v>
      </c>
      <c r="G555">
        <v>64122305</v>
      </c>
      <c r="H555" t="s">
        <v>3144</v>
      </c>
      <c r="I555" t="s">
        <v>3145</v>
      </c>
      <c r="J555" t="s">
        <v>3144</v>
      </c>
      <c r="K555" s="12" t="s">
        <v>1902</v>
      </c>
    </row>
    <row r="556" spans="1:11" x14ac:dyDescent="0.35">
      <c r="A556" s="12" t="e">
        <f t="shared" si="28"/>
        <v>#N/A</v>
      </c>
      <c r="B556" s="12">
        <f t="shared" si="30"/>
        <v>1</v>
      </c>
      <c r="C556" s="12" t="e">
        <f t="shared" si="29"/>
        <v>#N/A</v>
      </c>
      <c r="D556" t="s">
        <v>416</v>
      </c>
      <c r="E556" t="s">
        <v>431</v>
      </c>
      <c r="F556" t="s">
        <v>437</v>
      </c>
      <c r="G556">
        <v>84131901</v>
      </c>
      <c r="H556" t="s">
        <v>3146</v>
      </c>
      <c r="I556" t="s">
        <v>3147</v>
      </c>
      <c r="J556" t="s">
        <v>3146</v>
      </c>
      <c r="K556" s="12" t="s">
        <v>52</v>
      </c>
    </row>
    <row r="557" spans="1:11" x14ac:dyDescent="0.35">
      <c r="A557" s="12" t="e">
        <f t="shared" si="28"/>
        <v>#N/A</v>
      </c>
      <c r="B557" s="12">
        <f t="shared" si="30"/>
        <v>1</v>
      </c>
      <c r="C557" s="12" t="e">
        <f t="shared" si="29"/>
        <v>#N/A</v>
      </c>
      <c r="D557" t="s">
        <v>416</v>
      </c>
      <c r="E557" t="s">
        <v>431</v>
      </c>
      <c r="F557" t="s">
        <v>3148</v>
      </c>
      <c r="G557">
        <v>64122300</v>
      </c>
      <c r="H557" t="s">
        <v>3149</v>
      </c>
      <c r="I557" t="s">
        <v>3150</v>
      </c>
      <c r="J557" t="s">
        <v>3149</v>
      </c>
      <c r="K557" s="12" t="s">
        <v>1902</v>
      </c>
    </row>
    <row r="558" spans="1:11" x14ac:dyDescent="0.35">
      <c r="A558" s="12" t="e">
        <f t="shared" si="28"/>
        <v>#N/A</v>
      </c>
      <c r="B558" s="12">
        <f t="shared" si="30"/>
        <v>1</v>
      </c>
      <c r="C558" s="12" t="e">
        <f t="shared" si="29"/>
        <v>#N/A</v>
      </c>
      <c r="D558" t="s">
        <v>416</v>
      </c>
      <c r="E558" t="s">
        <v>431</v>
      </c>
      <c r="F558" t="s">
        <v>3148</v>
      </c>
      <c r="G558" t="s">
        <v>3151</v>
      </c>
      <c r="H558" t="s">
        <v>3152</v>
      </c>
      <c r="I558" t="s">
        <v>3153</v>
      </c>
      <c r="J558" t="s">
        <v>3152</v>
      </c>
      <c r="K558" s="12" t="s">
        <v>52</v>
      </c>
    </row>
    <row r="559" spans="1:11" x14ac:dyDescent="0.35">
      <c r="A559" s="12" t="e">
        <f t="shared" si="28"/>
        <v>#N/A</v>
      </c>
      <c r="B559" s="12">
        <f t="shared" si="30"/>
        <v>1</v>
      </c>
      <c r="C559" s="12" t="e">
        <f t="shared" si="29"/>
        <v>#N/A</v>
      </c>
      <c r="D559" t="s">
        <v>416</v>
      </c>
      <c r="E559" t="s">
        <v>431</v>
      </c>
      <c r="F559" t="s">
        <v>3148</v>
      </c>
      <c r="G559">
        <v>84131601</v>
      </c>
      <c r="H559" t="s">
        <v>3154</v>
      </c>
      <c r="I559" t="s">
        <v>3155</v>
      </c>
      <c r="J559" t="s">
        <v>3154</v>
      </c>
      <c r="K559" s="12" t="s">
        <v>52</v>
      </c>
    </row>
    <row r="560" spans="1:11" x14ac:dyDescent="0.35">
      <c r="A560" s="12" t="e">
        <f t="shared" si="28"/>
        <v>#N/A</v>
      </c>
      <c r="B560" s="12">
        <f t="shared" si="30"/>
        <v>1</v>
      </c>
      <c r="C560" s="12" t="e">
        <f t="shared" si="29"/>
        <v>#N/A</v>
      </c>
      <c r="D560" t="s">
        <v>416</v>
      </c>
      <c r="E560" t="s">
        <v>431</v>
      </c>
      <c r="F560" t="s">
        <v>3148</v>
      </c>
      <c r="G560">
        <v>84131606</v>
      </c>
      <c r="H560" t="s">
        <v>3156</v>
      </c>
      <c r="I560" t="s">
        <v>3157</v>
      </c>
      <c r="J560" t="s">
        <v>3156</v>
      </c>
      <c r="K560" s="12" t="s">
        <v>52</v>
      </c>
    </row>
    <row r="561" spans="1:11" x14ac:dyDescent="0.35">
      <c r="A561" s="12" t="e">
        <f t="shared" si="28"/>
        <v>#N/A</v>
      </c>
      <c r="B561" s="12">
        <f t="shared" si="30"/>
        <v>1</v>
      </c>
      <c r="C561" s="12" t="e">
        <f t="shared" si="29"/>
        <v>#N/A</v>
      </c>
      <c r="D561" t="s">
        <v>416</v>
      </c>
      <c r="E561" t="s">
        <v>431</v>
      </c>
      <c r="F561" t="s">
        <v>3158</v>
      </c>
      <c r="G561">
        <v>80141706</v>
      </c>
      <c r="H561" t="s">
        <v>3159</v>
      </c>
      <c r="I561" t="s">
        <v>3160</v>
      </c>
      <c r="J561" t="s">
        <v>3161</v>
      </c>
      <c r="K561" s="12" t="s">
        <v>1902</v>
      </c>
    </row>
    <row r="562" spans="1:11" x14ac:dyDescent="0.35">
      <c r="A562" s="12" t="e">
        <f t="shared" si="28"/>
        <v>#N/A</v>
      </c>
      <c r="B562" s="12">
        <f t="shared" si="30"/>
        <v>1</v>
      </c>
      <c r="C562" s="12" t="e">
        <f t="shared" si="29"/>
        <v>#N/A</v>
      </c>
      <c r="D562" t="s">
        <v>416</v>
      </c>
      <c r="E562" t="s">
        <v>431</v>
      </c>
      <c r="F562" t="s">
        <v>432</v>
      </c>
      <c r="G562">
        <v>84141602</v>
      </c>
      <c r="H562" t="s">
        <v>3162</v>
      </c>
      <c r="I562" t="s">
        <v>3163</v>
      </c>
      <c r="J562" t="s">
        <v>3162</v>
      </c>
      <c r="K562" s="12" t="s">
        <v>1902</v>
      </c>
    </row>
    <row r="563" spans="1:11" x14ac:dyDescent="0.35">
      <c r="A563" s="12" t="e">
        <f t="shared" si="28"/>
        <v>#N/A</v>
      </c>
      <c r="B563" s="12">
        <f t="shared" si="30"/>
        <v>1</v>
      </c>
      <c r="C563" s="12" t="e">
        <f t="shared" si="29"/>
        <v>#N/A</v>
      </c>
      <c r="D563" t="s">
        <v>416</v>
      </c>
      <c r="E563" t="s">
        <v>431</v>
      </c>
      <c r="F563" t="s">
        <v>432</v>
      </c>
      <c r="G563">
        <v>84141701</v>
      </c>
      <c r="H563" t="s">
        <v>3164</v>
      </c>
      <c r="I563" t="s">
        <v>3165</v>
      </c>
      <c r="J563" t="s">
        <v>3164</v>
      </c>
      <c r="K563" s="12" t="s">
        <v>52</v>
      </c>
    </row>
    <row r="564" spans="1:11" x14ac:dyDescent="0.35">
      <c r="A564" s="12" t="e">
        <f t="shared" si="28"/>
        <v>#N/A</v>
      </c>
      <c r="B564" s="12">
        <f t="shared" si="30"/>
        <v>1</v>
      </c>
      <c r="C564" s="12" t="e">
        <f t="shared" si="29"/>
        <v>#N/A</v>
      </c>
      <c r="D564" t="s">
        <v>416</v>
      </c>
      <c r="E564" t="s">
        <v>431</v>
      </c>
      <c r="F564" t="s">
        <v>432</v>
      </c>
      <c r="G564">
        <v>43223210</v>
      </c>
      <c r="H564" t="s">
        <v>3166</v>
      </c>
      <c r="I564" t="s">
        <v>3167</v>
      </c>
      <c r="J564" t="s">
        <v>3166</v>
      </c>
      <c r="K564" s="12" t="s">
        <v>52</v>
      </c>
    </row>
    <row r="565" spans="1:11" x14ac:dyDescent="0.35">
      <c r="A565" s="12" t="e">
        <f t="shared" si="28"/>
        <v>#N/A</v>
      </c>
      <c r="B565" s="12">
        <f t="shared" si="30"/>
        <v>1</v>
      </c>
      <c r="C565" s="12" t="e">
        <f t="shared" si="29"/>
        <v>#N/A</v>
      </c>
      <c r="D565" t="s">
        <v>416</v>
      </c>
      <c r="E565" t="s">
        <v>431</v>
      </c>
      <c r="F565" t="s">
        <v>432</v>
      </c>
      <c r="G565">
        <v>64101701</v>
      </c>
      <c r="H565" t="s">
        <v>3168</v>
      </c>
      <c r="I565" t="s">
        <v>3169</v>
      </c>
      <c r="J565" t="s">
        <v>3168</v>
      </c>
      <c r="K565" s="12" t="s">
        <v>52</v>
      </c>
    </row>
    <row r="566" spans="1:11" x14ac:dyDescent="0.35">
      <c r="A566" s="12" t="e">
        <f t="shared" si="28"/>
        <v>#N/A</v>
      </c>
      <c r="B566" s="12">
        <f t="shared" si="30"/>
        <v>1</v>
      </c>
      <c r="C566" s="12" t="e">
        <f t="shared" si="29"/>
        <v>#N/A</v>
      </c>
      <c r="D566" t="s">
        <v>416</v>
      </c>
      <c r="E566" t="s">
        <v>431</v>
      </c>
      <c r="F566" t="s">
        <v>433</v>
      </c>
      <c r="G566">
        <v>84101704</v>
      </c>
      <c r="H566" t="s">
        <v>3170</v>
      </c>
      <c r="I566" t="s">
        <v>3171</v>
      </c>
      <c r="J566" t="s">
        <v>3170</v>
      </c>
      <c r="K566" s="12" t="s">
        <v>1902</v>
      </c>
    </row>
    <row r="567" spans="1:11" x14ac:dyDescent="0.35">
      <c r="A567" s="12" t="e">
        <f t="shared" si="28"/>
        <v>#N/A</v>
      </c>
      <c r="B567" s="12">
        <f t="shared" si="30"/>
        <v>1</v>
      </c>
      <c r="C567" s="12" t="e">
        <f t="shared" si="29"/>
        <v>#N/A</v>
      </c>
      <c r="D567" t="s">
        <v>416</v>
      </c>
      <c r="E567" t="s">
        <v>431</v>
      </c>
      <c r="F567" t="s">
        <v>433</v>
      </c>
      <c r="G567">
        <v>84101701</v>
      </c>
      <c r="H567" t="s">
        <v>3172</v>
      </c>
      <c r="I567" t="s">
        <v>3173</v>
      </c>
      <c r="J567" t="s">
        <v>3172</v>
      </c>
      <c r="K567" s="12" t="s">
        <v>52</v>
      </c>
    </row>
    <row r="568" spans="1:11" x14ac:dyDescent="0.35">
      <c r="A568" s="12" t="e">
        <f t="shared" si="28"/>
        <v>#N/A</v>
      </c>
      <c r="B568" s="12">
        <f t="shared" si="30"/>
        <v>1</v>
      </c>
      <c r="C568" s="12" t="e">
        <f t="shared" si="29"/>
        <v>#N/A</v>
      </c>
      <c r="D568" t="s">
        <v>416</v>
      </c>
      <c r="E568" t="s">
        <v>431</v>
      </c>
      <c r="F568" t="s">
        <v>433</v>
      </c>
      <c r="G568">
        <v>84101702</v>
      </c>
      <c r="H568" t="s">
        <v>3174</v>
      </c>
      <c r="I568" t="s">
        <v>3175</v>
      </c>
      <c r="J568" t="s">
        <v>3174</v>
      </c>
      <c r="K568" s="12" t="s">
        <v>52</v>
      </c>
    </row>
    <row r="569" spans="1:11" x14ac:dyDescent="0.35">
      <c r="A569" s="12" t="e">
        <f t="shared" si="28"/>
        <v>#N/A</v>
      </c>
      <c r="B569" s="12">
        <f t="shared" si="30"/>
        <v>1</v>
      </c>
      <c r="C569" s="12" t="e">
        <f t="shared" si="29"/>
        <v>#N/A</v>
      </c>
      <c r="D569" t="s">
        <v>416</v>
      </c>
      <c r="E569" t="s">
        <v>431</v>
      </c>
      <c r="F569" t="s">
        <v>433</v>
      </c>
      <c r="G569">
        <v>84101703</v>
      </c>
      <c r="H569" t="s">
        <v>3176</v>
      </c>
      <c r="I569" t="s">
        <v>3177</v>
      </c>
      <c r="J569" t="s">
        <v>3176</v>
      </c>
      <c r="K569" s="12" t="s">
        <v>52</v>
      </c>
    </row>
    <row r="570" spans="1:11" x14ac:dyDescent="0.35">
      <c r="A570" s="12" t="e">
        <f t="shared" si="28"/>
        <v>#N/A</v>
      </c>
      <c r="B570" s="12">
        <f t="shared" si="30"/>
        <v>1</v>
      </c>
      <c r="C570" s="12" t="e">
        <f t="shared" si="29"/>
        <v>#N/A</v>
      </c>
      <c r="D570" t="s">
        <v>416</v>
      </c>
      <c r="E570" t="s">
        <v>431</v>
      </c>
      <c r="F570" t="s">
        <v>433</v>
      </c>
      <c r="G570">
        <v>84101705</v>
      </c>
      <c r="H570" t="s">
        <v>3178</v>
      </c>
      <c r="I570" t="s">
        <v>3179</v>
      </c>
      <c r="J570" t="s">
        <v>3178</v>
      </c>
      <c r="K570" s="12" t="s">
        <v>52</v>
      </c>
    </row>
    <row r="571" spans="1:11" x14ac:dyDescent="0.35">
      <c r="A571" s="12" t="e">
        <f t="shared" si="28"/>
        <v>#N/A</v>
      </c>
      <c r="B571" s="12">
        <f t="shared" si="30"/>
        <v>1</v>
      </c>
      <c r="C571" s="12" t="e">
        <f t="shared" si="29"/>
        <v>#N/A</v>
      </c>
      <c r="D571" t="s">
        <v>416</v>
      </c>
      <c r="E571" t="s">
        <v>449</v>
      </c>
      <c r="F571" t="s">
        <v>451</v>
      </c>
      <c r="G571">
        <v>80172102</v>
      </c>
      <c r="H571" t="s">
        <v>3180</v>
      </c>
      <c r="I571" t="s">
        <v>3181</v>
      </c>
      <c r="J571" t="s">
        <v>3180</v>
      </c>
      <c r="K571" s="12" t="s">
        <v>1902</v>
      </c>
    </row>
    <row r="572" spans="1:11" x14ac:dyDescent="0.35">
      <c r="A572" s="12" t="e">
        <f t="shared" si="28"/>
        <v>#N/A</v>
      </c>
      <c r="B572" s="12">
        <f t="shared" si="30"/>
        <v>1</v>
      </c>
      <c r="C572" s="12" t="e">
        <f t="shared" si="29"/>
        <v>#N/A</v>
      </c>
      <c r="D572" t="s">
        <v>416</v>
      </c>
      <c r="E572" t="s">
        <v>449</v>
      </c>
      <c r="F572" t="s">
        <v>451</v>
      </c>
      <c r="G572">
        <v>80172101</v>
      </c>
      <c r="H572" t="s">
        <v>3182</v>
      </c>
      <c r="I572" t="s">
        <v>3183</v>
      </c>
      <c r="J572" t="s">
        <v>3182</v>
      </c>
      <c r="K572" s="12" t="s">
        <v>52</v>
      </c>
    </row>
    <row r="573" spans="1:11" x14ac:dyDescent="0.35">
      <c r="A573" s="12" t="e">
        <f t="shared" si="28"/>
        <v>#N/A</v>
      </c>
      <c r="B573" s="12">
        <f t="shared" si="30"/>
        <v>1</v>
      </c>
      <c r="C573" s="12" t="e">
        <f t="shared" si="29"/>
        <v>#N/A</v>
      </c>
      <c r="D573" t="s">
        <v>416</v>
      </c>
      <c r="E573" t="s">
        <v>449</v>
      </c>
      <c r="F573" t="s">
        <v>451</v>
      </c>
      <c r="G573">
        <v>81112004</v>
      </c>
      <c r="H573" t="s">
        <v>2514</v>
      </c>
      <c r="I573" t="s">
        <v>3184</v>
      </c>
      <c r="J573" t="s">
        <v>2514</v>
      </c>
      <c r="K573" s="12" t="s">
        <v>52</v>
      </c>
    </row>
    <row r="574" spans="1:11" x14ac:dyDescent="0.35">
      <c r="A574" s="12" t="e">
        <f t="shared" si="28"/>
        <v>#N/A</v>
      </c>
      <c r="B574" s="12">
        <f t="shared" si="30"/>
        <v>1</v>
      </c>
      <c r="C574" s="12" t="e">
        <f t="shared" si="29"/>
        <v>#N/A</v>
      </c>
      <c r="D574" t="s">
        <v>416</v>
      </c>
      <c r="E574" t="s">
        <v>449</v>
      </c>
      <c r="F574" t="s">
        <v>457</v>
      </c>
      <c r="G574">
        <v>92121600</v>
      </c>
      <c r="H574" t="s">
        <v>3185</v>
      </c>
      <c r="I574" t="s">
        <v>3186</v>
      </c>
      <c r="J574" t="s">
        <v>3187</v>
      </c>
      <c r="K574" s="12" t="s">
        <v>1902</v>
      </c>
    </row>
    <row r="575" spans="1:11" x14ac:dyDescent="0.35">
      <c r="A575" s="12" t="e">
        <f t="shared" si="28"/>
        <v>#N/A</v>
      </c>
      <c r="B575" s="12">
        <f t="shared" si="30"/>
        <v>1</v>
      </c>
      <c r="C575" s="12" t="e">
        <f t="shared" si="29"/>
        <v>#N/A</v>
      </c>
      <c r="D575" t="s">
        <v>416</v>
      </c>
      <c r="E575" t="s">
        <v>449</v>
      </c>
      <c r="F575" t="s">
        <v>462</v>
      </c>
      <c r="G575">
        <v>86132102</v>
      </c>
      <c r="H575" t="s">
        <v>2457</v>
      </c>
      <c r="I575" t="s">
        <v>3188</v>
      </c>
      <c r="J575" t="s">
        <v>2457</v>
      </c>
      <c r="K575" s="12" t="s">
        <v>1902</v>
      </c>
    </row>
    <row r="576" spans="1:11" x14ac:dyDescent="0.35">
      <c r="A576" s="12" t="e">
        <f t="shared" si="28"/>
        <v>#N/A</v>
      </c>
      <c r="B576" s="12">
        <f t="shared" si="30"/>
        <v>1</v>
      </c>
      <c r="C576" s="12" t="e">
        <f t="shared" si="29"/>
        <v>#N/A</v>
      </c>
      <c r="D576" t="s">
        <v>416</v>
      </c>
      <c r="E576" t="s">
        <v>449</v>
      </c>
      <c r="F576" t="s">
        <v>462</v>
      </c>
      <c r="G576">
        <v>86132103</v>
      </c>
      <c r="H576" t="s">
        <v>2463</v>
      </c>
      <c r="I576" t="s">
        <v>3189</v>
      </c>
      <c r="J576" t="s">
        <v>2463</v>
      </c>
      <c r="K576" s="12" t="s">
        <v>52</v>
      </c>
    </row>
    <row r="577" spans="1:11" x14ac:dyDescent="0.35">
      <c r="A577" s="12" t="e">
        <f t="shared" si="28"/>
        <v>#N/A</v>
      </c>
      <c r="B577" s="12">
        <f t="shared" si="30"/>
        <v>1</v>
      </c>
      <c r="C577" s="12" t="e">
        <f t="shared" si="29"/>
        <v>#N/A</v>
      </c>
      <c r="D577" t="s">
        <v>416</v>
      </c>
      <c r="E577" t="s">
        <v>449</v>
      </c>
      <c r="F577" t="s">
        <v>462</v>
      </c>
      <c r="G577">
        <v>86132201</v>
      </c>
      <c r="H577" t="s">
        <v>2715</v>
      </c>
      <c r="I577" t="s">
        <v>3190</v>
      </c>
      <c r="J577" t="s">
        <v>2715</v>
      </c>
      <c r="K577" s="12" t="s">
        <v>52</v>
      </c>
    </row>
    <row r="578" spans="1:11" x14ac:dyDescent="0.35">
      <c r="A578" s="12" t="e">
        <f t="shared" si="28"/>
        <v>#N/A</v>
      </c>
      <c r="B578" s="12">
        <f t="shared" si="30"/>
        <v>1</v>
      </c>
      <c r="C578" s="12" t="e">
        <f t="shared" si="29"/>
        <v>#N/A</v>
      </c>
      <c r="D578" t="s">
        <v>416</v>
      </c>
      <c r="E578" t="s">
        <v>449</v>
      </c>
      <c r="F578" t="s">
        <v>452</v>
      </c>
      <c r="G578">
        <v>86141501</v>
      </c>
      <c r="H578" t="s">
        <v>3191</v>
      </c>
      <c r="I578" t="s">
        <v>3192</v>
      </c>
      <c r="J578" t="s">
        <v>3191</v>
      </c>
      <c r="K578" s="12" t="s">
        <v>1902</v>
      </c>
    </row>
    <row r="579" spans="1:11" x14ac:dyDescent="0.35">
      <c r="A579" s="12" t="e">
        <f t="shared" ref="A579:A642" si="31">"A"&amp;C579&amp;"B"&amp;B579</f>
        <v>#N/A</v>
      </c>
      <c r="B579" s="12">
        <f t="shared" si="30"/>
        <v>1</v>
      </c>
      <c r="C579" s="12" t="e">
        <f t="shared" ref="C579:C642" si="32">VLOOKUP(D579&amp;E579&amp;F579,T:U,2,FALSE)</f>
        <v>#N/A</v>
      </c>
      <c r="D579" t="s">
        <v>416</v>
      </c>
      <c r="E579" t="s">
        <v>449</v>
      </c>
      <c r="F579" t="s">
        <v>452</v>
      </c>
      <c r="G579">
        <v>86132203</v>
      </c>
      <c r="H579" t="s">
        <v>3193</v>
      </c>
      <c r="I579" t="s">
        <v>3194</v>
      </c>
      <c r="J579" t="s">
        <v>3193</v>
      </c>
      <c r="K579" s="12" t="s">
        <v>52</v>
      </c>
    </row>
    <row r="580" spans="1:11" x14ac:dyDescent="0.35">
      <c r="A580" s="12" t="e">
        <f t="shared" si="31"/>
        <v>#N/A</v>
      </c>
      <c r="B580" s="12">
        <f t="shared" ref="B580:B643" si="33">IFERROR(IF(C580=C579,B579+1,1),1)</f>
        <v>1</v>
      </c>
      <c r="C580" s="12" t="e">
        <f t="shared" si="32"/>
        <v>#N/A</v>
      </c>
      <c r="D580" t="s">
        <v>416</v>
      </c>
      <c r="E580" t="s">
        <v>449</v>
      </c>
      <c r="F580" t="s">
        <v>452</v>
      </c>
      <c r="G580">
        <v>86132212</v>
      </c>
      <c r="H580" t="s">
        <v>3195</v>
      </c>
      <c r="I580" t="s">
        <v>3196</v>
      </c>
      <c r="J580" t="s">
        <v>3195</v>
      </c>
      <c r="K580" s="12" t="s">
        <v>52</v>
      </c>
    </row>
    <row r="581" spans="1:11" x14ac:dyDescent="0.35">
      <c r="A581" s="12" t="e">
        <f t="shared" si="31"/>
        <v>#N/A</v>
      </c>
      <c r="B581" s="12">
        <f t="shared" si="33"/>
        <v>1</v>
      </c>
      <c r="C581" s="12" t="e">
        <f t="shared" si="32"/>
        <v>#N/A</v>
      </c>
      <c r="D581" t="s">
        <v>416</v>
      </c>
      <c r="E581" t="s">
        <v>449</v>
      </c>
      <c r="F581" t="s">
        <v>452</v>
      </c>
      <c r="G581">
        <v>86132213</v>
      </c>
      <c r="H581" t="s">
        <v>3197</v>
      </c>
      <c r="I581" t="s">
        <v>3198</v>
      </c>
      <c r="J581" t="s">
        <v>3197</v>
      </c>
      <c r="K581" s="12" t="s">
        <v>52</v>
      </c>
    </row>
    <row r="582" spans="1:11" x14ac:dyDescent="0.35">
      <c r="A582" s="12" t="e">
        <f t="shared" si="31"/>
        <v>#N/A</v>
      </c>
      <c r="B582" s="12">
        <f t="shared" si="33"/>
        <v>1</v>
      </c>
      <c r="C582" s="12" t="e">
        <f t="shared" si="32"/>
        <v>#N/A</v>
      </c>
      <c r="D582" t="s">
        <v>416</v>
      </c>
      <c r="E582" t="s">
        <v>449</v>
      </c>
      <c r="F582" t="s">
        <v>452</v>
      </c>
      <c r="G582">
        <v>86132214</v>
      </c>
      <c r="H582" t="s">
        <v>3199</v>
      </c>
      <c r="I582" t="s">
        <v>3200</v>
      </c>
      <c r="J582" t="s">
        <v>3199</v>
      </c>
      <c r="K582" s="12" t="s">
        <v>52</v>
      </c>
    </row>
    <row r="583" spans="1:11" x14ac:dyDescent="0.35">
      <c r="A583" s="12" t="e">
        <f t="shared" si="31"/>
        <v>#N/A</v>
      </c>
      <c r="B583" s="12">
        <f t="shared" si="33"/>
        <v>1</v>
      </c>
      <c r="C583" s="12" t="e">
        <f t="shared" si="32"/>
        <v>#N/A</v>
      </c>
      <c r="D583" t="s">
        <v>416</v>
      </c>
      <c r="E583" t="s">
        <v>449</v>
      </c>
      <c r="F583" t="s">
        <v>452</v>
      </c>
      <c r="G583">
        <v>86132215</v>
      </c>
      <c r="H583" t="s">
        <v>3201</v>
      </c>
      <c r="I583" t="s">
        <v>3202</v>
      </c>
      <c r="J583" t="s">
        <v>3201</v>
      </c>
      <c r="K583" s="12" t="s">
        <v>52</v>
      </c>
    </row>
    <row r="584" spans="1:11" x14ac:dyDescent="0.35">
      <c r="A584" s="12" t="e">
        <f t="shared" si="31"/>
        <v>#N/A</v>
      </c>
      <c r="B584" s="12">
        <f t="shared" si="33"/>
        <v>1</v>
      </c>
      <c r="C584" s="12" t="e">
        <f t="shared" si="32"/>
        <v>#N/A</v>
      </c>
      <c r="D584" t="s">
        <v>416</v>
      </c>
      <c r="E584" t="s">
        <v>449</v>
      </c>
      <c r="F584" t="s">
        <v>452</v>
      </c>
      <c r="G584">
        <v>86132216</v>
      </c>
      <c r="H584" t="s">
        <v>3203</v>
      </c>
      <c r="I584" t="s">
        <v>3204</v>
      </c>
      <c r="J584" t="s">
        <v>3203</v>
      </c>
      <c r="K584" s="12" t="s">
        <v>52</v>
      </c>
    </row>
    <row r="585" spans="1:11" x14ac:dyDescent="0.35">
      <c r="A585" s="12" t="e">
        <f t="shared" si="31"/>
        <v>#N/A</v>
      </c>
      <c r="B585" s="12">
        <f t="shared" si="33"/>
        <v>1</v>
      </c>
      <c r="C585" s="12" t="e">
        <f t="shared" si="32"/>
        <v>#N/A</v>
      </c>
      <c r="D585" t="s">
        <v>416</v>
      </c>
      <c r="E585" t="s">
        <v>449</v>
      </c>
      <c r="F585" t="s">
        <v>452</v>
      </c>
      <c r="G585">
        <v>86132217</v>
      </c>
      <c r="H585" t="s">
        <v>3205</v>
      </c>
      <c r="I585" t="s">
        <v>3206</v>
      </c>
      <c r="J585" t="s">
        <v>3205</v>
      </c>
      <c r="K585" s="12" t="s">
        <v>52</v>
      </c>
    </row>
    <row r="586" spans="1:11" x14ac:dyDescent="0.35">
      <c r="A586" s="12" t="e">
        <f t="shared" si="31"/>
        <v>#N/A</v>
      </c>
      <c r="B586" s="12">
        <f t="shared" si="33"/>
        <v>1</v>
      </c>
      <c r="C586" s="12" t="e">
        <f t="shared" si="32"/>
        <v>#N/A</v>
      </c>
      <c r="D586" t="s">
        <v>416</v>
      </c>
      <c r="E586" t="s">
        <v>449</v>
      </c>
      <c r="F586" t="s">
        <v>450</v>
      </c>
      <c r="G586">
        <v>86101811</v>
      </c>
      <c r="H586" t="s">
        <v>3207</v>
      </c>
      <c r="I586" t="s">
        <v>3208</v>
      </c>
      <c r="J586" t="s">
        <v>3207</v>
      </c>
      <c r="K586" s="12" t="s">
        <v>1902</v>
      </c>
    </row>
    <row r="587" spans="1:11" x14ac:dyDescent="0.35">
      <c r="A587" s="12" t="e">
        <f t="shared" si="31"/>
        <v>#N/A</v>
      </c>
      <c r="B587" s="12">
        <f t="shared" si="33"/>
        <v>1</v>
      </c>
      <c r="C587" s="12" t="e">
        <f t="shared" si="32"/>
        <v>#N/A</v>
      </c>
      <c r="D587" t="s">
        <v>416</v>
      </c>
      <c r="E587" t="s">
        <v>449</v>
      </c>
      <c r="F587" t="s">
        <v>450</v>
      </c>
      <c r="G587">
        <v>60101610</v>
      </c>
      <c r="H587" t="s">
        <v>3209</v>
      </c>
      <c r="I587" t="s">
        <v>3210</v>
      </c>
      <c r="J587" t="s">
        <v>3209</v>
      </c>
      <c r="K587" s="12" t="s">
        <v>52</v>
      </c>
    </row>
    <row r="588" spans="1:11" x14ac:dyDescent="0.35">
      <c r="A588" s="12" t="e">
        <f t="shared" si="31"/>
        <v>#N/A</v>
      </c>
      <c r="B588" s="12">
        <f t="shared" si="33"/>
        <v>1</v>
      </c>
      <c r="C588" s="12" t="e">
        <f t="shared" si="32"/>
        <v>#N/A</v>
      </c>
      <c r="D588" t="s">
        <v>416</v>
      </c>
      <c r="E588" t="s">
        <v>449</v>
      </c>
      <c r="F588" t="s">
        <v>450</v>
      </c>
      <c r="G588">
        <v>60101609</v>
      </c>
      <c r="H588" t="s">
        <v>3211</v>
      </c>
      <c r="I588" t="s">
        <v>3212</v>
      </c>
      <c r="J588" t="s">
        <v>3211</v>
      </c>
      <c r="K588" s="12" t="s">
        <v>52</v>
      </c>
    </row>
    <row r="589" spans="1:11" x14ac:dyDescent="0.35">
      <c r="A589" s="12" t="e">
        <f t="shared" si="31"/>
        <v>#N/A</v>
      </c>
      <c r="B589" s="12">
        <f t="shared" si="33"/>
        <v>1</v>
      </c>
      <c r="C589" s="12" t="e">
        <f t="shared" si="32"/>
        <v>#N/A</v>
      </c>
      <c r="D589" t="s">
        <v>416</v>
      </c>
      <c r="E589" t="s">
        <v>449</v>
      </c>
      <c r="F589" t="s">
        <v>450</v>
      </c>
      <c r="G589">
        <v>77102001</v>
      </c>
      <c r="H589" t="s">
        <v>3213</v>
      </c>
      <c r="I589" t="s">
        <v>3214</v>
      </c>
      <c r="J589" t="s">
        <v>3213</v>
      </c>
      <c r="K589" s="12" t="s">
        <v>52</v>
      </c>
    </row>
    <row r="590" spans="1:11" x14ac:dyDescent="0.35">
      <c r="A590" s="12" t="e">
        <f t="shared" si="31"/>
        <v>#N/A</v>
      </c>
      <c r="B590" s="12">
        <f t="shared" si="33"/>
        <v>1</v>
      </c>
      <c r="C590" s="12" t="e">
        <f t="shared" si="32"/>
        <v>#N/A</v>
      </c>
      <c r="D590" t="s">
        <v>416</v>
      </c>
      <c r="E590" t="s">
        <v>449</v>
      </c>
      <c r="F590" t="s">
        <v>458</v>
      </c>
      <c r="G590">
        <v>80172001</v>
      </c>
      <c r="H590" t="s">
        <v>3215</v>
      </c>
      <c r="I590" t="s">
        <v>3216</v>
      </c>
      <c r="J590" t="s">
        <v>3215</v>
      </c>
      <c r="K590" s="12" t="s">
        <v>1902</v>
      </c>
    </row>
    <row r="591" spans="1:11" x14ac:dyDescent="0.35">
      <c r="A591" s="12" t="e">
        <f t="shared" si="31"/>
        <v>#N/A</v>
      </c>
      <c r="B591" s="12">
        <f t="shared" si="33"/>
        <v>1</v>
      </c>
      <c r="C591" s="12" t="e">
        <f t="shared" si="32"/>
        <v>#N/A</v>
      </c>
      <c r="D591" t="s">
        <v>416</v>
      </c>
      <c r="E591" t="s">
        <v>449</v>
      </c>
      <c r="F591" t="s">
        <v>458</v>
      </c>
      <c r="G591">
        <v>80171903</v>
      </c>
      <c r="H591" t="s">
        <v>3217</v>
      </c>
      <c r="I591" t="s">
        <v>3218</v>
      </c>
      <c r="J591" t="s">
        <v>3217</v>
      </c>
      <c r="K591" s="12" t="s">
        <v>52</v>
      </c>
    </row>
    <row r="592" spans="1:11" x14ac:dyDescent="0.35">
      <c r="A592" s="12" t="e">
        <f t="shared" si="31"/>
        <v>#N/A</v>
      </c>
      <c r="B592" s="12">
        <f t="shared" si="33"/>
        <v>1</v>
      </c>
      <c r="C592" s="12" t="e">
        <f t="shared" si="32"/>
        <v>#N/A</v>
      </c>
      <c r="D592" t="s">
        <v>416</v>
      </c>
      <c r="E592" t="s">
        <v>449</v>
      </c>
      <c r="F592" t="s">
        <v>456</v>
      </c>
      <c r="G592">
        <v>80172003</v>
      </c>
      <c r="H592" t="s">
        <v>3219</v>
      </c>
      <c r="I592" t="s">
        <v>3220</v>
      </c>
      <c r="J592" t="s">
        <v>3219</v>
      </c>
      <c r="K592" s="12" t="s">
        <v>1902</v>
      </c>
    </row>
    <row r="593" spans="1:11" x14ac:dyDescent="0.35">
      <c r="A593" s="12" t="e">
        <f t="shared" si="31"/>
        <v>#N/A</v>
      </c>
      <c r="B593" s="12">
        <f t="shared" si="33"/>
        <v>1</v>
      </c>
      <c r="C593" s="12" t="e">
        <f t="shared" si="32"/>
        <v>#N/A</v>
      </c>
      <c r="D593" t="s">
        <v>416</v>
      </c>
      <c r="E593" t="s">
        <v>449</v>
      </c>
      <c r="F593" t="s">
        <v>456</v>
      </c>
      <c r="G593">
        <v>80171503</v>
      </c>
      <c r="H593" t="s">
        <v>2990</v>
      </c>
      <c r="I593" t="s">
        <v>3221</v>
      </c>
      <c r="J593" t="s">
        <v>2990</v>
      </c>
      <c r="K593" s="12" t="s">
        <v>52</v>
      </c>
    </row>
    <row r="594" spans="1:11" x14ac:dyDescent="0.35">
      <c r="A594" s="12" t="e">
        <f t="shared" si="31"/>
        <v>#N/A</v>
      </c>
      <c r="B594" s="12">
        <f t="shared" si="33"/>
        <v>1</v>
      </c>
      <c r="C594" s="12" t="e">
        <f t="shared" si="32"/>
        <v>#N/A</v>
      </c>
      <c r="D594" t="s">
        <v>416</v>
      </c>
      <c r="E594" t="s">
        <v>449</v>
      </c>
      <c r="F594" t="s">
        <v>456</v>
      </c>
      <c r="G594">
        <v>93111601</v>
      </c>
      <c r="H594" t="s">
        <v>3222</v>
      </c>
      <c r="I594" t="s">
        <v>3223</v>
      </c>
      <c r="J594" t="s">
        <v>3222</v>
      </c>
      <c r="K594" s="12" t="s">
        <v>52</v>
      </c>
    </row>
    <row r="595" spans="1:11" x14ac:dyDescent="0.35">
      <c r="A595" s="12" t="e">
        <f t="shared" si="31"/>
        <v>#N/A</v>
      </c>
      <c r="B595" s="12">
        <f t="shared" si="33"/>
        <v>1</v>
      </c>
      <c r="C595" s="12" t="e">
        <f t="shared" si="32"/>
        <v>#N/A</v>
      </c>
      <c r="D595" t="s">
        <v>416</v>
      </c>
      <c r="E595" t="s">
        <v>449</v>
      </c>
      <c r="F595" t="s">
        <v>456</v>
      </c>
      <c r="G595">
        <v>82111705</v>
      </c>
      <c r="H595" t="s">
        <v>3224</v>
      </c>
      <c r="I595" t="s">
        <v>3225</v>
      </c>
      <c r="J595" t="s">
        <v>3224</v>
      </c>
      <c r="K595" s="12" t="s">
        <v>52</v>
      </c>
    </row>
    <row r="596" spans="1:11" x14ac:dyDescent="0.35">
      <c r="A596" s="12" t="e">
        <f t="shared" si="31"/>
        <v>#N/A</v>
      </c>
      <c r="B596" s="12">
        <f t="shared" si="33"/>
        <v>1</v>
      </c>
      <c r="C596" s="12" t="e">
        <f t="shared" si="32"/>
        <v>#N/A</v>
      </c>
      <c r="D596" t="s">
        <v>416</v>
      </c>
      <c r="E596" t="s">
        <v>449</v>
      </c>
      <c r="F596" t="s">
        <v>3226</v>
      </c>
      <c r="G596">
        <v>80171905</v>
      </c>
      <c r="H596" t="s">
        <v>3227</v>
      </c>
      <c r="I596" t="s">
        <v>3228</v>
      </c>
      <c r="J596" t="s">
        <v>3227</v>
      </c>
      <c r="K596" s="12" t="s">
        <v>1902</v>
      </c>
    </row>
    <row r="597" spans="1:11" x14ac:dyDescent="0.35">
      <c r="A597" s="12" t="e">
        <f t="shared" si="31"/>
        <v>#N/A</v>
      </c>
      <c r="B597" s="12">
        <f t="shared" si="33"/>
        <v>1</v>
      </c>
      <c r="C597" s="12" t="e">
        <f t="shared" si="32"/>
        <v>#N/A</v>
      </c>
      <c r="D597" t="s">
        <v>416</v>
      </c>
      <c r="E597" t="s">
        <v>449</v>
      </c>
      <c r="F597" t="s">
        <v>455</v>
      </c>
      <c r="G597">
        <v>80141607</v>
      </c>
      <c r="H597" t="s">
        <v>3229</v>
      </c>
      <c r="I597" t="s">
        <v>3230</v>
      </c>
      <c r="J597" t="s">
        <v>3229</v>
      </c>
      <c r="K597" s="12" t="s">
        <v>1902</v>
      </c>
    </row>
    <row r="598" spans="1:11" x14ac:dyDescent="0.35">
      <c r="A598" s="12" t="e">
        <f t="shared" si="31"/>
        <v>#N/A</v>
      </c>
      <c r="B598" s="12">
        <f t="shared" si="33"/>
        <v>1</v>
      </c>
      <c r="C598" s="12" t="e">
        <f t="shared" si="32"/>
        <v>#N/A</v>
      </c>
      <c r="D598" t="s">
        <v>416</v>
      </c>
      <c r="E598" t="s">
        <v>449</v>
      </c>
      <c r="F598" t="s">
        <v>455</v>
      </c>
      <c r="G598">
        <v>80141904</v>
      </c>
      <c r="H598" t="s">
        <v>3231</v>
      </c>
      <c r="I598" t="s">
        <v>3232</v>
      </c>
      <c r="J598" t="s">
        <v>3231</v>
      </c>
      <c r="K598" s="12" t="s">
        <v>52</v>
      </c>
    </row>
    <row r="599" spans="1:11" x14ac:dyDescent="0.35">
      <c r="A599" s="12" t="e">
        <f t="shared" si="31"/>
        <v>#N/A</v>
      </c>
      <c r="B599" s="12">
        <f t="shared" si="33"/>
        <v>1</v>
      </c>
      <c r="C599" s="12" t="e">
        <f t="shared" si="32"/>
        <v>#N/A</v>
      </c>
      <c r="D599" t="s">
        <v>416</v>
      </c>
      <c r="E599" t="s">
        <v>449</v>
      </c>
      <c r="F599" t="s">
        <v>459</v>
      </c>
      <c r="G599">
        <v>82111604</v>
      </c>
      <c r="H599" t="s">
        <v>3233</v>
      </c>
      <c r="I599" t="s">
        <v>3234</v>
      </c>
      <c r="J599" t="s">
        <v>3233</v>
      </c>
      <c r="K599" s="12" t="s">
        <v>1902</v>
      </c>
    </row>
    <row r="600" spans="1:11" x14ac:dyDescent="0.35">
      <c r="A600" s="12" t="e">
        <f t="shared" si="31"/>
        <v>#N/A</v>
      </c>
      <c r="B600" s="12">
        <f t="shared" si="33"/>
        <v>1</v>
      </c>
      <c r="C600" s="12" t="e">
        <f t="shared" si="32"/>
        <v>#N/A</v>
      </c>
      <c r="D600" t="s">
        <v>416</v>
      </c>
      <c r="E600" t="s">
        <v>449</v>
      </c>
      <c r="F600" t="s">
        <v>459</v>
      </c>
      <c r="G600">
        <v>90121702</v>
      </c>
      <c r="H600" t="s">
        <v>3235</v>
      </c>
      <c r="I600" t="s">
        <v>3236</v>
      </c>
      <c r="J600" t="s">
        <v>3235</v>
      </c>
      <c r="K600" s="12" t="s">
        <v>52</v>
      </c>
    </row>
    <row r="601" spans="1:11" x14ac:dyDescent="0.35">
      <c r="A601" s="12" t="e">
        <f t="shared" si="31"/>
        <v>#N/A</v>
      </c>
      <c r="B601" s="12">
        <f t="shared" si="33"/>
        <v>1</v>
      </c>
      <c r="C601" s="12" t="e">
        <f t="shared" si="32"/>
        <v>#N/A</v>
      </c>
      <c r="D601" t="s">
        <v>416</v>
      </c>
      <c r="E601" t="s">
        <v>449</v>
      </c>
      <c r="F601" t="s">
        <v>459</v>
      </c>
      <c r="G601">
        <v>82112067</v>
      </c>
      <c r="H601" t="s">
        <v>3237</v>
      </c>
      <c r="I601" t="s">
        <v>3238</v>
      </c>
      <c r="J601" t="s">
        <v>3237</v>
      </c>
      <c r="K601" s="12" t="s">
        <v>52</v>
      </c>
    </row>
    <row r="602" spans="1:11" x14ac:dyDescent="0.35">
      <c r="A602" s="12" t="e">
        <f t="shared" si="31"/>
        <v>#N/A</v>
      </c>
      <c r="B602" s="12">
        <f t="shared" si="33"/>
        <v>1</v>
      </c>
      <c r="C602" s="12" t="e">
        <f t="shared" si="32"/>
        <v>#N/A</v>
      </c>
      <c r="D602" t="s">
        <v>416</v>
      </c>
      <c r="E602" t="s">
        <v>449</v>
      </c>
      <c r="F602" t="s">
        <v>3239</v>
      </c>
      <c r="G602">
        <v>64141504</v>
      </c>
      <c r="H602" t="s">
        <v>3240</v>
      </c>
      <c r="I602" t="s">
        <v>3241</v>
      </c>
      <c r="J602" t="s">
        <v>3240</v>
      </c>
      <c r="K602" s="12" t="s">
        <v>1902</v>
      </c>
    </row>
    <row r="603" spans="1:11" x14ac:dyDescent="0.35">
      <c r="A603" s="12" t="e">
        <f t="shared" si="31"/>
        <v>#N/A</v>
      </c>
      <c r="B603" s="12">
        <f t="shared" si="33"/>
        <v>1</v>
      </c>
      <c r="C603" s="12" t="e">
        <f t="shared" si="32"/>
        <v>#N/A</v>
      </c>
      <c r="D603" t="s">
        <v>416</v>
      </c>
      <c r="E603" t="s">
        <v>449</v>
      </c>
      <c r="F603" t="s">
        <v>3239</v>
      </c>
      <c r="G603">
        <v>64141604</v>
      </c>
      <c r="H603" t="s">
        <v>3242</v>
      </c>
      <c r="I603" t="s">
        <v>3243</v>
      </c>
      <c r="J603" t="s">
        <v>3242</v>
      </c>
      <c r="K603" s="12" t="s">
        <v>52</v>
      </c>
    </row>
    <row r="604" spans="1:11" x14ac:dyDescent="0.35">
      <c r="A604" s="12" t="e">
        <f t="shared" si="31"/>
        <v>#N/A</v>
      </c>
      <c r="B604" s="12">
        <f t="shared" si="33"/>
        <v>1</v>
      </c>
      <c r="C604" s="12" t="e">
        <f t="shared" si="32"/>
        <v>#N/A</v>
      </c>
      <c r="D604" t="s">
        <v>416</v>
      </c>
      <c r="E604" t="s">
        <v>449</v>
      </c>
      <c r="F604" t="s">
        <v>454</v>
      </c>
      <c r="G604">
        <v>77101504</v>
      </c>
      <c r="H604" t="s">
        <v>3244</v>
      </c>
      <c r="I604" t="s">
        <v>3245</v>
      </c>
      <c r="J604" t="s">
        <v>3244</v>
      </c>
      <c r="K604" s="12" t="s">
        <v>1902</v>
      </c>
    </row>
    <row r="605" spans="1:11" x14ac:dyDescent="0.35">
      <c r="A605" s="12" t="e">
        <f t="shared" si="31"/>
        <v>#N/A</v>
      </c>
      <c r="B605" s="12">
        <f t="shared" si="33"/>
        <v>1</v>
      </c>
      <c r="C605" s="12" t="e">
        <f t="shared" si="32"/>
        <v>#N/A</v>
      </c>
      <c r="D605" t="s">
        <v>416</v>
      </c>
      <c r="E605" t="s">
        <v>449</v>
      </c>
      <c r="F605" t="s">
        <v>461</v>
      </c>
      <c r="G605">
        <v>77101604</v>
      </c>
      <c r="H605" t="s">
        <v>3246</v>
      </c>
      <c r="I605" t="s">
        <v>3247</v>
      </c>
      <c r="J605" t="s">
        <v>3246</v>
      </c>
      <c r="K605" s="12" t="s">
        <v>1902</v>
      </c>
    </row>
    <row r="606" spans="1:11" x14ac:dyDescent="0.35">
      <c r="A606" s="12" t="e">
        <f t="shared" si="31"/>
        <v>#N/A</v>
      </c>
      <c r="B606" s="12">
        <f t="shared" si="33"/>
        <v>1</v>
      </c>
      <c r="C606" s="12" t="e">
        <f t="shared" si="32"/>
        <v>#N/A</v>
      </c>
      <c r="D606" t="s">
        <v>416</v>
      </c>
      <c r="E606" t="s">
        <v>449</v>
      </c>
      <c r="F606" t="s">
        <v>461</v>
      </c>
      <c r="G606">
        <v>77101602</v>
      </c>
      <c r="H606" t="s">
        <v>3248</v>
      </c>
      <c r="I606" t="s">
        <v>3249</v>
      </c>
      <c r="J606" t="s">
        <v>3248</v>
      </c>
      <c r="K606" s="12" t="s">
        <v>52</v>
      </c>
    </row>
    <row r="607" spans="1:11" x14ac:dyDescent="0.35">
      <c r="A607" s="12" t="e">
        <f t="shared" si="31"/>
        <v>#N/A</v>
      </c>
      <c r="B607" s="12">
        <f t="shared" si="33"/>
        <v>1</v>
      </c>
      <c r="C607" s="12" t="e">
        <f t="shared" si="32"/>
        <v>#N/A</v>
      </c>
      <c r="D607" t="s">
        <v>416</v>
      </c>
      <c r="E607" t="s">
        <v>449</v>
      </c>
      <c r="F607" t="s">
        <v>461</v>
      </c>
      <c r="G607">
        <v>77101603</v>
      </c>
      <c r="H607" t="s">
        <v>3250</v>
      </c>
      <c r="I607" t="s">
        <v>3251</v>
      </c>
      <c r="J607" t="s">
        <v>3250</v>
      </c>
      <c r="K607" s="12" t="s">
        <v>52</v>
      </c>
    </row>
    <row r="608" spans="1:11" x14ac:dyDescent="0.35">
      <c r="A608" s="12" t="e">
        <f t="shared" si="31"/>
        <v>#N/A</v>
      </c>
      <c r="B608" s="12">
        <f t="shared" si="33"/>
        <v>1</v>
      </c>
      <c r="C608" s="12" t="e">
        <f t="shared" si="32"/>
        <v>#N/A</v>
      </c>
      <c r="D608" t="s">
        <v>416</v>
      </c>
      <c r="E608" t="s">
        <v>449</v>
      </c>
      <c r="F608" t="s">
        <v>461</v>
      </c>
      <c r="G608">
        <v>60104203</v>
      </c>
      <c r="H608" t="s">
        <v>3252</v>
      </c>
      <c r="I608" t="s">
        <v>3253</v>
      </c>
      <c r="J608" t="s">
        <v>3252</v>
      </c>
      <c r="K608" s="12" t="s">
        <v>52</v>
      </c>
    </row>
    <row r="609" spans="1:11" x14ac:dyDescent="0.35">
      <c r="A609" s="12" t="e">
        <f t="shared" si="31"/>
        <v>#N/A</v>
      </c>
      <c r="B609" s="12">
        <f t="shared" si="33"/>
        <v>1</v>
      </c>
      <c r="C609" s="12" t="e">
        <f t="shared" si="32"/>
        <v>#N/A</v>
      </c>
      <c r="D609" t="s">
        <v>416</v>
      </c>
      <c r="E609" t="s">
        <v>449</v>
      </c>
      <c r="F609" t="s">
        <v>461</v>
      </c>
      <c r="G609">
        <v>70171604</v>
      </c>
      <c r="H609" t="s">
        <v>3254</v>
      </c>
      <c r="I609" t="s">
        <v>3255</v>
      </c>
      <c r="J609" t="s">
        <v>3254</v>
      </c>
      <c r="K609" s="12" t="s">
        <v>52</v>
      </c>
    </row>
    <row r="610" spans="1:11" x14ac:dyDescent="0.35">
      <c r="A610" s="12" t="e">
        <f t="shared" si="31"/>
        <v>#N/A</v>
      </c>
      <c r="B610" s="12">
        <f t="shared" si="33"/>
        <v>1</v>
      </c>
      <c r="C610" s="12" t="e">
        <f t="shared" si="32"/>
        <v>#N/A</v>
      </c>
      <c r="D610" t="s">
        <v>416</v>
      </c>
      <c r="E610" t="s">
        <v>449</v>
      </c>
      <c r="F610" t="s">
        <v>461</v>
      </c>
      <c r="G610">
        <v>70171605</v>
      </c>
      <c r="H610" t="s">
        <v>3256</v>
      </c>
      <c r="I610" t="s">
        <v>3257</v>
      </c>
      <c r="J610" t="s">
        <v>3256</v>
      </c>
      <c r="K610" s="12" t="s">
        <v>52</v>
      </c>
    </row>
    <row r="611" spans="1:11" x14ac:dyDescent="0.35">
      <c r="A611" s="12" t="e">
        <f t="shared" si="31"/>
        <v>#N/A</v>
      </c>
      <c r="B611" s="12">
        <f t="shared" si="33"/>
        <v>1</v>
      </c>
      <c r="C611" s="12" t="e">
        <f t="shared" si="32"/>
        <v>#N/A</v>
      </c>
      <c r="D611" t="s">
        <v>416</v>
      </c>
      <c r="E611" t="s">
        <v>449</v>
      </c>
      <c r="F611" t="s">
        <v>461</v>
      </c>
      <c r="G611">
        <v>70171501</v>
      </c>
      <c r="H611" t="s">
        <v>3258</v>
      </c>
      <c r="I611" t="s">
        <v>3259</v>
      </c>
      <c r="J611" t="s">
        <v>3258</v>
      </c>
      <c r="K611" s="12" t="s">
        <v>52</v>
      </c>
    </row>
    <row r="612" spans="1:11" x14ac:dyDescent="0.35">
      <c r="A612" s="12" t="e">
        <f t="shared" si="31"/>
        <v>#N/A</v>
      </c>
      <c r="B612" s="12">
        <f t="shared" si="33"/>
        <v>1</v>
      </c>
      <c r="C612" s="12" t="e">
        <f t="shared" si="32"/>
        <v>#N/A</v>
      </c>
      <c r="D612" t="s">
        <v>416</v>
      </c>
      <c r="E612" t="s">
        <v>449</v>
      </c>
      <c r="F612" t="s">
        <v>461</v>
      </c>
      <c r="G612">
        <v>70171502</v>
      </c>
      <c r="H612" t="s">
        <v>3260</v>
      </c>
      <c r="I612" t="s">
        <v>3261</v>
      </c>
      <c r="J612" t="s">
        <v>3260</v>
      </c>
      <c r="K612" s="12" t="s">
        <v>52</v>
      </c>
    </row>
    <row r="613" spans="1:11" x14ac:dyDescent="0.35">
      <c r="A613" s="12" t="e">
        <f t="shared" si="31"/>
        <v>#N/A</v>
      </c>
      <c r="B613" s="12">
        <f t="shared" si="33"/>
        <v>1</v>
      </c>
      <c r="C613" s="12" t="e">
        <f t="shared" si="32"/>
        <v>#N/A</v>
      </c>
      <c r="D613" t="s">
        <v>416</v>
      </c>
      <c r="E613" t="s">
        <v>449</v>
      </c>
      <c r="F613" t="s">
        <v>461</v>
      </c>
      <c r="G613">
        <v>70171504</v>
      </c>
      <c r="H613" t="s">
        <v>3262</v>
      </c>
      <c r="I613" t="s">
        <v>3263</v>
      </c>
      <c r="J613" t="s">
        <v>3262</v>
      </c>
      <c r="K613" s="12" t="s">
        <v>52</v>
      </c>
    </row>
    <row r="614" spans="1:11" x14ac:dyDescent="0.35">
      <c r="A614" s="12" t="e">
        <f t="shared" si="31"/>
        <v>#N/A</v>
      </c>
      <c r="B614" s="12">
        <f t="shared" si="33"/>
        <v>1</v>
      </c>
      <c r="C614" s="12" t="e">
        <f t="shared" si="32"/>
        <v>#N/A</v>
      </c>
      <c r="D614" t="s">
        <v>416</v>
      </c>
      <c r="E614" t="s">
        <v>449</v>
      </c>
      <c r="F614" t="s">
        <v>461</v>
      </c>
      <c r="G614">
        <v>70171506</v>
      </c>
      <c r="H614" t="s">
        <v>3264</v>
      </c>
      <c r="I614" t="s">
        <v>3265</v>
      </c>
      <c r="J614" t="s">
        <v>3264</v>
      </c>
      <c r="K614" s="12" t="s">
        <v>52</v>
      </c>
    </row>
    <row r="615" spans="1:11" x14ac:dyDescent="0.35">
      <c r="A615" s="12" t="e">
        <f t="shared" si="31"/>
        <v>#N/A</v>
      </c>
      <c r="B615" s="12">
        <f t="shared" si="33"/>
        <v>1</v>
      </c>
      <c r="C615" s="12" t="e">
        <f t="shared" si="32"/>
        <v>#N/A</v>
      </c>
      <c r="D615" t="s">
        <v>416</v>
      </c>
      <c r="E615" t="s">
        <v>449</v>
      </c>
      <c r="F615" t="s">
        <v>461</v>
      </c>
      <c r="G615">
        <v>70101607</v>
      </c>
      <c r="H615" t="s">
        <v>3266</v>
      </c>
      <c r="I615" t="s">
        <v>3267</v>
      </c>
      <c r="J615" t="s">
        <v>3266</v>
      </c>
      <c r="K615" s="12" t="s">
        <v>52</v>
      </c>
    </row>
    <row r="616" spans="1:11" x14ac:dyDescent="0.35">
      <c r="A616" s="12" t="e">
        <f t="shared" si="31"/>
        <v>#N/A</v>
      </c>
      <c r="B616" s="12">
        <f t="shared" si="33"/>
        <v>1</v>
      </c>
      <c r="C616" s="12" t="e">
        <f t="shared" si="32"/>
        <v>#N/A</v>
      </c>
      <c r="D616" t="s">
        <v>416</v>
      </c>
      <c r="E616" t="s">
        <v>449</v>
      </c>
      <c r="F616" t="s">
        <v>461</v>
      </c>
      <c r="G616">
        <v>70101601</v>
      </c>
      <c r="H616" t="s">
        <v>3268</v>
      </c>
      <c r="I616" t="s">
        <v>3269</v>
      </c>
      <c r="J616" t="s">
        <v>3268</v>
      </c>
      <c r="K616" s="12" t="s">
        <v>52</v>
      </c>
    </row>
    <row r="617" spans="1:11" x14ac:dyDescent="0.35">
      <c r="A617" s="12" t="e">
        <f t="shared" si="31"/>
        <v>#N/A</v>
      </c>
      <c r="B617" s="12">
        <f t="shared" si="33"/>
        <v>1</v>
      </c>
      <c r="C617" s="12" t="e">
        <f t="shared" si="32"/>
        <v>#N/A</v>
      </c>
      <c r="D617" t="s">
        <v>416</v>
      </c>
      <c r="E617" t="s">
        <v>449</v>
      </c>
      <c r="F617" t="s">
        <v>461</v>
      </c>
      <c r="G617">
        <v>70101602</v>
      </c>
      <c r="H617" t="s">
        <v>3270</v>
      </c>
      <c r="I617" t="s">
        <v>3271</v>
      </c>
      <c r="J617" t="s">
        <v>3270</v>
      </c>
      <c r="K617" s="12" t="s">
        <v>52</v>
      </c>
    </row>
    <row r="618" spans="1:11" x14ac:dyDescent="0.35">
      <c r="A618" s="12" t="e">
        <f t="shared" si="31"/>
        <v>#N/A</v>
      </c>
      <c r="B618" s="12">
        <f t="shared" si="33"/>
        <v>1</v>
      </c>
      <c r="C618" s="12" t="e">
        <f t="shared" si="32"/>
        <v>#N/A</v>
      </c>
      <c r="D618" t="s">
        <v>416</v>
      </c>
      <c r="E618" t="s">
        <v>449</v>
      </c>
      <c r="F618" t="s">
        <v>461</v>
      </c>
      <c r="G618">
        <v>70101806</v>
      </c>
      <c r="H618" t="s">
        <v>3272</v>
      </c>
      <c r="I618" t="s">
        <v>3273</v>
      </c>
      <c r="J618" t="s">
        <v>3272</v>
      </c>
      <c r="K618" s="12" t="s">
        <v>52</v>
      </c>
    </row>
    <row r="619" spans="1:11" x14ac:dyDescent="0.35">
      <c r="A619" s="12" t="e">
        <f t="shared" si="31"/>
        <v>#N/A</v>
      </c>
      <c r="B619" s="12">
        <f t="shared" si="33"/>
        <v>1</v>
      </c>
      <c r="C619" s="12" t="e">
        <f t="shared" si="32"/>
        <v>#N/A</v>
      </c>
      <c r="D619" t="s">
        <v>416</v>
      </c>
      <c r="E619" t="s">
        <v>449</v>
      </c>
      <c r="F619" t="s">
        <v>461</v>
      </c>
      <c r="G619">
        <v>81171601</v>
      </c>
      <c r="H619" t="s">
        <v>3274</v>
      </c>
      <c r="I619" t="s">
        <v>3275</v>
      </c>
      <c r="J619" t="s">
        <v>3274</v>
      </c>
      <c r="K619" s="12" t="s">
        <v>52</v>
      </c>
    </row>
    <row r="620" spans="1:11" x14ac:dyDescent="0.35">
      <c r="A620" s="12" t="e">
        <f t="shared" si="31"/>
        <v>#N/A</v>
      </c>
      <c r="B620" s="12">
        <f t="shared" si="33"/>
        <v>1</v>
      </c>
      <c r="C620" s="12" t="e">
        <f t="shared" si="32"/>
        <v>#N/A</v>
      </c>
      <c r="D620" t="s">
        <v>416</v>
      </c>
      <c r="E620" t="s">
        <v>449</v>
      </c>
      <c r="F620" t="s">
        <v>461</v>
      </c>
      <c r="G620">
        <v>81171501</v>
      </c>
      <c r="H620" t="s">
        <v>3276</v>
      </c>
      <c r="I620" t="s">
        <v>3277</v>
      </c>
      <c r="J620" t="s">
        <v>3276</v>
      </c>
      <c r="K620" s="12" t="s">
        <v>52</v>
      </c>
    </row>
    <row r="621" spans="1:11" x14ac:dyDescent="0.35">
      <c r="A621" s="12" t="e">
        <f t="shared" si="31"/>
        <v>#N/A</v>
      </c>
      <c r="B621" s="12">
        <f t="shared" si="33"/>
        <v>1</v>
      </c>
      <c r="C621" s="12" t="e">
        <f t="shared" si="32"/>
        <v>#N/A</v>
      </c>
      <c r="D621" t="s">
        <v>416</v>
      </c>
      <c r="E621" t="s">
        <v>449</v>
      </c>
      <c r="F621" t="s">
        <v>461</v>
      </c>
      <c r="G621">
        <v>81103005</v>
      </c>
      <c r="H621" t="s">
        <v>3278</v>
      </c>
      <c r="I621" t="s">
        <v>3279</v>
      </c>
      <c r="J621" t="s">
        <v>3278</v>
      </c>
      <c r="K621" s="12" t="s">
        <v>52</v>
      </c>
    </row>
    <row r="622" spans="1:11" x14ac:dyDescent="0.35">
      <c r="A622" s="12" t="e">
        <f t="shared" si="31"/>
        <v>#N/A</v>
      </c>
      <c r="B622" s="12">
        <f t="shared" si="33"/>
        <v>1</v>
      </c>
      <c r="C622" s="12" t="e">
        <f t="shared" si="32"/>
        <v>#N/A</v>
      </c>
      <c r="D622" t="s">
        <v>416</v>
      </c>
      <c r="E622" t="s">
        <v>449</v>
      </c>
      <c r="F622" t="s">
        <v>461</v>
      </c>
      <c r="G622">
        <v>70131502</v>
      </c>
      <c r="H622" t="s">
        <v>3280</v>
      </c>
      <c r="I622" t="s">
        <v>3281</v>
      </c>
      <c r="J622" t="s">
        <v>3280</v>
      </c>
      <c r="K622" s="12" t="s">
        <v>52</v>
      </c>
    </row>
    <row r="623" spans="1:11" x14ac:dyDescent="0.35">
      <c r="A623" s="12" t="e">
        <f t="shared" si="31"/>
        <v>#N/A</v>
      </c>
      <c r="B623" s="12">
        <f t="shared" si="33"/>
        <v>1</v>
      </c>
      <c r="C623" s="12" t="e">
        <f t="shared" si="32"/>
        <v>#N/A</v>
      </c>
      <c r="D623" t="s">
        <v>416</v>
      </c>
      <c r="E623" t="s">
        <v>449</v>
      </c>
      <c r="F623" t="s">
        <v>461</v>
      </c>
      <c r="G623">
        <v>70151801</v>
      </c>
      <c r="H623" t="s">
        <v>3282</v>
      </c>
      <c r="I623" t="s">
        <v>3283</v>
      </c>
      <c r="J623" t="s">
        <v>3282</v>
      </c>
      <c r="K623" s="12" t="s">
        <v>52</v>
      </c>
    </row>
    <row r="624" spans="1:11" x14ac:dyDescent="0.35">
      <c r="A624" s="12" t="e">
        <f t="shared" si="31"/>
        <v>#N/A</v>
      </c>
      <c r="B624" s="12">
        <f t="shared" si="33"/>
        <v>1</v>
      </c>
      <c r="C624" s="12" t="e">
        <f t="shared" si="32"/>
        <v>#N/A</v>
      </c>
      <c r="D624" t="s">
        <v>416</v>
      </c>
      <c r="E624" t="s">
        <v>449</v>
      </c>
      <c r="F624" t="s">
        <v>461</v>
      </c>
      <c r="G624">
        <v>70151805</v>
      </c>
      <c r="H624" t="s">
        <v>3284</v>
      </c>
      <c r="I624" t="s">
        <v>3285</v>
      </c>
      <c r="J624" t="s">
        <v>3284</v>
      </c>
      <c r="K624" s="12" t="s">
        <v>52</v>
      </c>
    </row>
    <row r="625" spans="1:11" x14ac:dyDescent="0.35">
      <c r="A625" s="12" t="e">
        <f t="shared" si="31"/>
        <v>#N/A</v>
      </c>
      <c r="B625" s="12">
        <f t="shared" si="33"/>
        <v>1</v>
      </c>
      <c r="C625" s="12" t="e">
        <f t="shared" si="32"/>
        <v>#N/A</v>
      </c>
      <c r="D625" t="s">
        <v>416</v>
      </c>
      <c r="E625" t="s">
        <v>449</v>
      </c>
      <c r="F625" t="s">
        <v>461</v>
      </c>
      <c r="G625">
        <v>70161705</v>
      </c>
      <c r="H625" t="s">
        <v>3286</v>
      </c>
      <c r="I625" t="s">
        <v>3287</v>
      </c>
      <c r="J625" t="s">
        <v>3286</v>
      </c>
      <c r="K625" s="12" t="s">
        <v>52</v>
      </c>
    </row>
    <row r="626" spans="1:11" x14ac:dyDescent="0.35">
      <c r="A626" s="12" t="e">
        <f t="shared" si="31"/>
        <v>#N/A</v>
      </c>
      <c r="B626" s="12">
        <f t="shared" si="33"/>
        <v>1</v>
      </c>
      <c r="C626" s="12" t="e">
        <f t="shared" si="32"/>
        <v>#N/A</v>
      </c>
      <c r="D626" t="s">
        <v>416</v>
      </c>
      <c r="E626" t="s">
        <v>449</v>
      </c>
      <c r="F626" t="s">
        <v>461</v>
      </c>
      <c r="G626">
        <v>70161706</v>
      </c>
      <c r="H626" t="s">
        <v>3288</v>
      </c>
      <c r="I626" t="s">
        <v>3289</v>
      </c>
      <c r="J626" t="s">
        <v>3288</v>
      </c>
      <c r="K626" s="12" t="s">
        <v>52</v>
      </c>
    </row>
    <row r="627" spans="1:11" x14ac:dyDescent="0.35">
      <c r="A627" s="12" t="e">
        <f t="shared" si="31"/>
        <v>#N/A</v>
      </c>
      <c r="B627" s="12">
        <f t="shared" si="33"/>
        <v>1</v>
      </c>
      <c r="C627" s="12" t="e">
        <f t="shared" si="32"/>
        <v>#N/A</v>
      </c>
      <c r="D627" t="s">
        <v>416</v>
      </c>
      <c r="E627" t="s">
        <v>449</v>
      </c>
      <c r="F627" t="s">
        <v>461</v>
      </c>
      <c r="G627">
        <v>70161707</v>
      </c>
      <c r="H627" t="s">
        <v>3290</v>
      </c>
      <c r="I627" t="s">
        <v>3291</v>
      </c>
      <c r="J627" t="s">
        <v>3290</v>
      </c>
      <c r="K627" s="12" t="s">
        <v>52</v>
      </c>
    </row>
    <row r="628" spans="1:11" x14ac:dyDescent="0.35">
      <c r="A628" s="12" t="e">
        <f t="shared" si="31"/>
        <v>#N/A</v>
      </c>
      <c r="B628" s="12">
        <f t="shared" si="33"/>
        <v>1</v>
      </c>
      <c r="C628" s="12" t="e">
        <f t="shared" si="32"/>
        <v>#N/A</v>
      </c>
      <c r="D628" t="s">
        <v>416</v>
      </c>
      <c r="E628" t="s">
        <v>449</v>
      </c>
      <c r="F628" t="s">
        <v>461</v>
      </c>
      <c r="G628">
        <v>70161708</v>
      </c>
      <c r="H628" t="s">
        <v>3292</v>
      </c>
      <c r="I628" t="s">
        <v>3293</v>
      </c>
      <c r="J628" t="s">
        <v>3292</v>
      </c>
      <c r="K628" s="12" t="s">
        <v>52</v>
      </c>
    </row>
    <row r="629" spans="1:11" x14ac:dyDescent="0.35">
      <c r="A629" s="12" t="e">
        <f t="shared" si="31"/>
        <v>#N/A</v>
      </c>
      <c r="B629" s="12">
        <f t="shared" si="33"/>
        <v>1</v>
      </c>
      <c r="C629" s="12" t="e">
        <f t="shared" si="32"/>
        <v>#N/A</v>
      </c>
      <c r="D629" t="s">
        <v>416</v>
      </c>
      <c r="E629" t="s">
        <v>449</v>
      </c>
      <c r="F629" t="s">
        <v>461</v>
      </c>
      <c r="G629">
        <v>70161709</v>
      </c>
      <c r="H629" t="s">
        <v>3294</v>
      </c>
      <c r="I629" t="s">
        <v>3295</v>
      </c>
      <c r="J629" t="s">
        <v>3294</v>
      </c>
      <c r="K629" s="12" t="s">
        <v>52</v>
      </c>
    </row>
    <row r="630" spans="1:11" x14ac:dyDescent="0.35">
      <c r="A630" s="12" t="e">
        <f t="shared" si="31"/>
        <v>#N/A</v>
      </c>
      <c r="B630" s="12">
        <f t="shared" si="33"/>
        <v>1</v>
      </c>
      <c r="C630" s="12" t="e">
        <f t="shared" si="32"/>
        <v>#N/A</v>
      </c>
      <c r="D630" t="s">
        <v>416</v>
      </c>
      <c r="E630" t="s">
        <v>449</v>
      </c>
      <c r="F630" t="s">
        <v>461</v>
      </c>
      <c r="G630">
        <v>70161710</v>
      </c>
      <c r="H630" t="s">
        <v>3296</v>
      </c>
      <c r="I630" t="s">
        <v>3297</v>
      </c>
      <c r="J630" t="s">
        <v>3296</v>
      </c>
      <c r="K630" s="12" t="s">
        <v>52</v>
      </c>
    </row>
    <row r="631" spans="1:11" x14ac:dyDescent="0.35">
      <c r="A631" s="12" t="e">
        <f t="shared" si="31"/>
        <v>#N/A</v>
      </c>
      <c r="B631" s="12">
        <f t="shared" si="33"/>
        <v>1</v>
      </c>
      <c r="C631" s="12" t="e">
        <f t="shared" si="32"/>
        <v>#N/A</v>
      </c>
      <c r="D631" t="s">
        <v>416</v>
      </c>
      <c r="E631" t="s">
        <v>449</v>
      </c>
      <c r="F631" t="s">
        <v>461</v>
      </c>
      <c r="G631">
        <v>70161711</v>
      </c>
      <c r="H631" t="s">
        <v>3298</v>
      </c>
      <c r="I631" t="s">
        <v>3299</v>
      </c>
      <c r="J631" t="s">
        <v>3298</v>
      </c>
      <c r="K631" s="12" t="s">
        <v>52</v>
      </c>
    </row>
    <row r="632" spans="1:11" x14ac:dyDescent="0.35">
      <c r="A632" s="12" t="e">
        <f t="shared" si="31"/>
        <v>#N/A</v>
      </c>
      <c r="B632" s="12">
        <f t="shared" si="33"/>
        <v>1</v>
      </c>
      <c r="C632" s="12" t="e">
        <f t="shared" si="32"/>
        <v>#N/A</v>
      </c>
      <c r="D632" t="s">
        <v>416</v>
      </c>
      <c r="E632" t="s">
        <v>449</v>
      </c>
      <c r="F632" t="s">
        <v>453</v>
      </c>
      <c r="G632">
        <v>83101901</v>
      </c>
      <c r="H632" t="s">
        <v>3300</v>
      </c>
      <c r="I632" t="s">
        <v>3301</v>
      </c>
      <c r="J632" t="s">
        <v>3300</v>
      </c>
      <c r="K632" s="12" t="s">
        <v>1902</v>
      </c>
    </row>
    <row r="633" spans="1:11" x14ac:dyDescent="0.35">
      <c r="A633" s="12" t="e">
        <f t="shared" si="31"/>
        <v>#N/A</v>
      </c>
      <c r="B633" s="12">
        <f t="shared" si="33"/>
        <v>1</v>
      </c>
      <c r="C633" s="12" t="e">
        <f t="shared" si="32"/>
        <v>#N/A</v>
      </c>
      <c r="D633" t="s">
        <v>416</v>
      </c>
      <c r="E633" t="s">
        <v>449</v>
      </c>
      <c r="F633" t="s">
        <v>453</v>
      </c>
      <c r="G633">
        <v>83101902</v>
      </c>
      <c r="H633" t="s">
        <v>3302</v>
      </c>
      <c r="I633" t="s">
        <v>3303</v>
      </c>
      <c r="J633" t="s">
        <v>3302</v>
      </c>
      <c r="K633" s="12" t="s">
        <v>52</v>
      </c>
    </row>
    <row r="634" spans="1:11" x14ac:dyDescent="0.35">
      <c r="A634" s="12" t="e">
        <f t="shared" si="31"/>
        <v>#N/A</v>
      </c>
      <c r="B634" s="12">
        <f t="shared" si="33"/>
        <v>1</v>
      </c>
      <c r="C634" s="12" t="e">
        <f t="shared" si="32"/>
        <v>#N/A</v>
      </c>
      <c r="D634" t="s">
        <v>416</v>
      </c>
      <c r="E634" t="s">
        <v>449</v>
      </c>
      <c r="F634" t="s">
        <v>453</v>
      </c>
      <c r="G634">
        <v>83101903</v>
      </c>
      <c r="H634" t="s">
        <v>3304</v>
      </c>
      <c r="I634" t="s">
        <v>3305</v>
      </c>
      <c r="J634" t="s">
        <v>3304</v>
      </c>
      <c r="K634" s="12" t="s">
        <v>52</v>
      </c>
    </row>
    <row r="635" spans="1:11" x14ac:dyDescent="0.35">
      <c r="A635" s="12" t="e">
        <f t="shared" si="31"/>
        <v>#N/A</v>
      </c>
      <c r="B635" s="12">
        <f t="shared" si="33"/>
        <v>1</v>
      </c>
      <c r="C635" s="12" t="e">
        <f t="shared" si="32"/>
        <v>#N/A</v>
      </c>
      <c r="D635" t="s">
        <v>416</v>
      </c>
      <c r="E635" t="s">
        <v>449</v>
      </c>
      <c r="F635" t="s">
        <v>460</v>
      </c>
      <c r="G635">
        <v>81171801</v>
      </c>
      <c r="H635" t="s">
        <v>3306</v>
      </c>
      <c r="I635" t="s">
        <v>3307</v>
      </c>
      <c r="J635" t="s">
        <v>3306</v>
      </c>
      <c r="K635" s="12" t="s">
        <v>1902</v>
      </c>
    </row>
    <row r="636" spans="1:11" x14ac:dyDescent="0.35">
      <c r="A636" s="12" t="e">
        <f t="shared" si="31"/>
        <v>#N/A</v>
      </c>
      <c r="B636" s="12">
        <f t="shared" si="33"/>
        <v>1</v>
      </c>
      <c r="C636" s="12" t="e">
        <f t="shared" si="32"/>
        <v>#N/A</v>
      </c>
      <c r="D636" t="s">
        <v>416</v>
      </c>
      <c r="E636" t="s">
        <v>449</v>
      </c>
      <c r="F636" t="s">
        <v>460</v>
      </c>
      <c r="G636">
        <v>70122010</v>
      </c>
      <c r="H636" t="s">
        <v>3308</v>
      </c>
      <c r="I636" t="s">
        <v>3309</v>
      </c>
      <c r="J636" t="s">
        <v>3308</v>
      </c>
      <c r="K636" s="12" t="s">
        <v>52</v>
      </c>
    </row>
    <row r="637" spans="1:11" x14ac:dyDescent="0.35">
      <c r="A637" s="12" t="e">
        <f t="shared" si="31"/>
        <v>#N/A</v>
      </c>
      <c r="B637" s="12">
        <f t="shared" si="33"/>
        <v>1</v>
      </c>
      <c r="C637" s="12" t="e">
        <f t="shared" si="32"/>
        <v>#N/A</v>
      </c>
      <c r="D637" t="s">
        <v>416</v>
      </c>
      <c r="E637" t="s">
        <v>449</v>
      </c>
      <c r="F637" t="s">
        <v>460</v>
      </c>
      <c r="G637">
        <v>70121704</v>
      </c>
      <c r="H637" t="s">
        <v>3310</v>
      </c>
      <c r="I637" t="s">
        <v>3311</v>
      </c>
      <c r="J637" t="s">
        <v>3310</v>
      </c>
      <c r="K637" s="12" t="s">
        <v>52</v>
      </c>
    </row>
    <row r="638" spans="1:11" x14ac:dyDescent="0.35">
      <c r="A638" s="12" t="e">
        <f t="shared" si="31"/>
        <v>#N/A</v>
      </c>
      <c r="B638" s="12">
        <f t="shared" si="33"/>
        <v>1</v>
      </c>
      <c r="C638" s="12" t="e">
        <f t="shared" si="32"/>
        <v>#N/A</v>
      </c>
      <c r="D638" t="s">
        <v>416</v>
      </c>
      <c r="E638" t="s">
        <v>438</v>
      </c>
      <c r="F638" t="s">
        <v>86</v>
      </c>
      <c r="G638">
        <v>80120000</v>
      </c>
      <c r="H638" t="s">
        <v>3312</v>
      </c>
      <c r="I638" t="s">
        <v>3313</v>
      </c>
      <c r="J638" t="s">
        <v>3314</v>
      </c>
      <c r="K638" s="12" t="s">
        <v>1902</v>
      </c>
    </row>
    <row r="639" spans="1:11" x14ac:dyDescent="0.35">
      <c r="A639" s="12" t="e">
        <f t="shared" si="31"/>
        <v>#N/A</v>
      </c>
      <c r="B639" s="12">
        <f t="shared" si="33"/>
        <v>1</v>
      </c>
      <c r="C639" s="12" t="e">
        <f t="shared" si="32"/>
        <v>#N/A</v>
      </c>
      <c r="D639" t="s">
        <v>416</v>
      </c>
      <c r="E639" t="s">
        <v>438</v>
      </c>
      <c r="F639" t="s">
        <v>439</v>
      </c>
      <c r="G639">
        <v>80121704</v>
      </c>
      <c r="H639" t="s">
        <v>3315</v>
      </c>
      <c r="I639" t="s">
        <v>3316</v>
      </c>
      <c r="J639" t="s">
        <v>3317</v>
      </c>
      <c r="K639" s="12" t="s">
        <v>1902</v>
      </c>
    </row>
    <row r="640" spans="1:11" x14ac:dyDescent="0.35">
      <c r="A640" s="12" t="e">
        <f t="shared" si="31"/>
        <v>#N/A</v>
      </c>
      <c r="B640" s="12">
        <f t="shared" si="33"/>
        <v>1</v>
      </c>
      <c r="C640" s="12" t="e">
        <f t="shared" si="32"/>
        <v>#N/A</v>
      </c>
      <c r="D640" t="s">
        <v>416</v>
      </c>
      <c r="E640" t="s">
        <v>438</v>
      </c>
      <c r="F640" t="s">
        <v>444</v>
      </c>
      <c r="G640">
        <v>80121703</v>
      </c>
      <c r="H640" t="s">
        <v>3318</v>
      </c>
      <c r="I640" t="s">
        <v>3319</v>
      </c>
      <c r="J640" t="s">
        <v>3318</v>
      </c>
      <c r="K640" s="12" t="s">
        <v>1902</v>
      </c>
    </row>
    <row r="641" spans="1:11" x14ac:dyDescent="0.35">
      <c r="A641" s="12" t="e">
        <f t="shared" si="31"/>
        <v>#N/A</v>
      </c>
      <c r="B641" s="12">
        <f t="shared" si="33"/>
        <v>1</v>
      </c>
      <c r="C641" s="12" t="e">
        <f t="shared" si="32"/>
        <v>#N/A</v>
      </c>
      <c r="D641" t="s">
        <v>416</v>
      </c>
      <c r="E641" t="s">
        <v>438</v>
      </c>
      <c r="F641" t="s">
        <v>440</v>
      </c>
      <c r="G641">
        <v>80121706</v>
      </c>
      <c r="H641" t="s">
        <v>3320</v>
      </c>
      <c r="I641" t="s">
        <v>3321</v>
      </c>
      <c r="J641" t="s">
        <v>3320</v>
      </c>
      <c r="K641" s="12" t="s">
        <v>1902</v>
      </c>
    </row>
    <row r="642" spans="1:11" x14ac:dyDescent="0.35">
      <c r="A642" s="12" t="e">
        <f t="shared" si="31"/>
        <v>#N/A</v>
      </c>
      <c r="B642" s="12">
        <f t="shared" si="33"/>
        <v>1</v>
      </c>
      <c r="C642" s="12" t="e">
        <f t="shared" si="32"/>
        <v>#N/A</v>
      </c>
      <c r="D642" t="s">
        <v>416</v>
      </c>
      <c r="E642" t="s">
        <v>438</v>
      </c>
      <c r="F642" t="s">
        <v>441</v>
      </c>
      <c r="G642">
        <v>80122101</v>
      </c>
      <c r="H642" t="s">
        <v>3322</v>
      </c>
      <c r="I642" t="s">
        <v>3323</v>
      </c>
      <c r="J642" t="s">
        <v>3324</v>
      </c>
      <c r="K642" s="12" t="s">
        <v>1902</v>
      </c>
    </row>
    <row r="643" spans="1:11" x14ac:dyDescent="0.35">
      <c r="A643" s="12" t="e">
        <f t="shared" ref="A643:A706" si="34">"A"&amp;C643&amp;"B"&amp;B643</f>
        <v>#N/A</v>
      </c>
      <c r="B643" s="12">
        <f t="shared" si="33"/>
        <v>1</v>
      </c>
      <c r="C643" s="12" t="e">
        <f t="shared" ref="C643:C706" si="35">VLOOKUP(D643&amp;E643&amp;F643,T:U,2,FALSE)</f>
        <v>#N/A</v>
      </c>
      <c r="D643" t="s">
        <v>416</v>
      </c>
      <c r="E643" t="s">
        <v>438</v>
      </c>
      <c r="F643" t="s">
        <v>443</v>
      </c>
      <c r="G643">
        <v>80121700</v>
      </c>
      <c r="H643" t="s">
        <v>3325</v>
      </c>
      <c r="I643" t="s">
        <v>3326</v>
      </c>
      <c r="J643" t="s">
        <v>3327</v>
      </c>
      <c r="K643" s="12" t="s">
        <v>1902</v>
      </c>
    </row>
    <row r="644" spans="1:11" x14ac:dyDescent="0.35">
      <c r="A644" s="12" t="e">
        <f t="shared" si="34"/>
        <v>#N/A</v>
      </c>
      <c r="B644" s="12">
        <f t="shared" ref="B644:B707" si="36">IFERROR(IF(C644=C643,B643+1,1),1)</f>
        <v>1</v>
      </c>
      <c r="C644" s="12" t="e">
        <f t="shared" si="35"/>
        <v>#N/A</v>
      </c>
      <c r="D644" t="s">
        <v>416</v>
      </c>
      <c r="E644" t="s">
        <v>438</v>
      </c>
      <c r="F644" t="s">
        <v>442</v>
      </c>
      <c r="G644">
        <v>86141704</v>
      </c>
      <c r="H644" t="s">
        <v>3328</v>
      </c>
      <c r="I644" t="s">
        <v>3329</v>
      </c>
      <c r="J644" t="s">
        <v>3330</v>
      </c>
      <c r="K644" s="12" t="s">
        <v>1902</v>
      </c>
    </row>
    <row r="645" spans="1:11" x14ac:dyDescent="0.35">
      <c r="A645" s="12" t="e">
        <f t="shared" si="34"/>
        <v>#N/A</v>
      </c>
      <c r="B645" s="12">
        <f t="shared" si="36"/>
        <v>1</v>
      </c>
      <c r="C645" s="12" t="e">
        <f t="shared" si="35"/>
        <v>#N/A</v>
      </c>
      <c r="D645" t="s">
        <v>416</v>
      </c>
      <c r="E645" t="s">
        <v>438</v>
      </c>
      <c r="F645" t="s">
        <v>445</v>
      </c>
      <c r="G645">
        <v>64131602</v>
      </c>
      <c r="H645" t="s">
        <v>3331</v>
      </c>
      <c r="I645" t="s">
        <v>3332</v>
      </c>
      <c r="J645" t="s">
        <v>3333</v>
      </c>
      <c r="K645" s="12" t="s">
        <v>1902</v>
      </c>
    </row>
    <row r="646" spans="1:11" x14ac:dyDescent="0.35">
      <c r="A646" s="12" t="e">
        <f t="shared" si="34"/>
        <v>#N/A</v>
      </c>
      <c r="B646" s="12">
        <f t="shared" si="36"/>
        <v>1</v>
      </c>
      <c r="C646" s="12" t="e">
        <f t="shared" si="35"/>
        <v>#N/A</v>
      </c>
      <c r="D646" t="s">
        <v>416</v>
      </c>
      <c r="E646" t="s">
        <v>438</v>
      </c>
      <c r="F646" t="s">
        <v>3334</v>
      </c>
      <c r="G646">
        <v>80121500</v>
      </c>
      <c r="H646" t="s">
        <v>3335</v>
      </c>
      <c r="I646" t="s">
        <v>3336</v>
      </c>
      <c r="J646" t="s">
        <v>3335</v>
      </c>
      <c r="K646" s="12" t="s">
        <v>1902</v>
      </c>
    </row>
    <row r="647" spans="1:11" x14ac:dyDescent="0.35">
      <c r="A647" s="12" t="e">
        <f t="shared" si="34"/>
        <v>#N/A</v>
      </c>
      <c r="B647" s="12">
        <f t="shared" si="36"/>
        <v>1</v>
      </c>
      <c r="C647" s="12" t="e">
        <f t="shared" si="35"/>
        <v>#N/A</v>
      </c>
      <c r="D647" t="s">
        <v>416</v>
      </c>
      <c r="E647" t="s">
        <v>446</v>
      </c>
      <c r="F647" t="s">
        <v>447</v>
      </c>
      <c r="G647">
        <v>92111501</v>
      </c>
      <c r="H647" t="s">
        <v>3337</v>
      </c>
      <c r="I647" t="s">
        <v>3338</v>
      </c>
      <c r="J647" t="s">
        <v>3339</v>
      </c>
      <c r="K647" s="12" t="s">
        <v>1902</v>
      </c>
    </row>
    <row r="648" spans="1:11" x14ac:dyDescent="0.35">
      <c r="A648" s="12" t="e">
        <f t="shared" si="34"/>
        <v>#N/A</v>
      </c>
      <c r="B648" s="12">
        <f t="shared" si="36"/>
        <v>1</v>
      </c>
      <c r="C648" s="12" t="e">
        <f t="shared" si="35"/>
        <v>#N/A</v>
      </c>
      <c r="D648" t="s">
        <v>416</v>
      </c>
      <c r="E648" t="s">
        <v>446</v>
      </c>
      <c r="F648" t="s">
        <v>448</v>
      </c>
      <c r="G648">
        <v>80122000</v>
      </c>
      <c r="H648" t="s">
        <v>3340</v>
      </c>
      <c r="I648" t="s">
        <v>3341</v>
      </c>
      <c r="J648" t="s">
        <v>3342</v>
      </c>
      <c r="K648" s="12" t="s">
        <v>1902</v>
      </c>
    </row>
    <row r="649" spans="1:11" x14ac:dyDescent="0.35">
      <c r="A649" s="12" t="e">
        <f t="shared" si="34"/>
        <v>#N/A</v>
      </c>
      <c r="B649" s="12">
        <f t="shared" si="36"/>
        <v>1</v>
      </c>
      <c r="C649" s="12" t="e">
        <f t="shared" si="35"/>
        <v>#N/A</v>
      </c>
      <c r="D649" t="s">
        <v>86</v>
      </c>
      <c r="E649" t="s">
        <v>87</v>
      </c>
      <c r="F649" t="s">
        <v>115</v>
      </c>
      <c r="G649">
        <v>93142009</v>
      </c>
      <c r="H649" t="s">
        <v>3343</v>
      </c>
      <c r="I649" t="s">
        <v>3344</v>
      </c>
      <c r="J649" t="s">
        <v>3345</v>
      </c>
      <c r="K649" s="12" t="s">
        <v>1902</v>
      </c>
    </row>
    <row r="650" spans="1:11" x14ac:dyDescent="0.35">
      <c r="A650" s="12" t="str">
        <f t="shared" si="34"/>
        <v>A31B1</v>
      </c>
      <c r="B650" s="12">
        <f t="shared" si="36"/>
        <v>1</v>
      </c>
      <c r="C650" s="12">
        <f t="shared" si="35"/>
        <v>31</v>
      </c>
      <c r="D650" t="s">
        <v>86</v>
      </c>
      <c r="E650" t="s">
        <v>87</v>
      </c>
      <c r="F650" t="s">
        <v>93</v>
      </c>
      <c r="G650">
        <v>81101500</v>
      </c>
      <c r="H650" t="s">
        <v>3346</v>
      </c>
      <c r="I650" t="s">
        <v>3347</v>
      </c>
      <c r="J650" t="s">
        <v>3348</v>
      </c>
      <c r="K650" s="12" t="s">
        <v>1902</v>
      </c>
    </row>
    <row r="651" spans="1:11" x14ac:dyDescent="0.35">
      <c r="A651" s="12" t="str">
        <f t="shared" si="34"/>
        <v>A31B2</v>
      </c>
      <c r="B651" s="12">
        <f t="shared" si="36"/>
        <v>2</v>
      </c>
      <c r="C651" s="12">
        <f t="shared" si="35"/>
        <v>31</v>
      </c>
      <c r="D651" t="s">
        <v>86</v>
      </c>
      <c r="E651" t="s">
        <v>87</v>
      </c>
      <c r="F651" t="s">
        <v>93</v>
      </c>
      <c r="G651">
        <v>81101510</v>
      </c>
      <c r="H651" t="s">
        <v>3349</v>
      </c>
      <c r="I651" t="s">
        <v>3350</v>
      </c>
      <c r="J651" t="s">
        <v>3349</v>
      </c>
      <c r="K651" s="12" t="s">
        <v>52</v>
      </c>
    </row>
    <row r="652" spans="1:11" x14ac:dyDescent="0.35">
      <c r="A652" s="12" t="str">
        <f t="shared" si="34"/>
        <v>A31B3</v>
      </c>
      <c r="B652" s="12">
        <f t="shared" si="36"/>
        <v>3</v>
      </c>
      <c r="C652" s="12">
        <f t="shared" si="35"/>
        <v>31</v>
      </c>
      <c r="D652" t="s">
        <v>86</v>
      </c>
      <c r="E652" t="s">
        <v>87</v>
      </c>
      <c r="F652" t="s">
        <v>93</v>
      </c>
      <c r="G652">
        <v>81101503</v>
      </c>
      <c r="H652" t="s">
        <v>3351</v>
      </c>
      <c r="I652" t="s">
        <v>3352</v>
      </c>
      <c r="J652" t="s">
        <v>3351</v>
      </c>
      <c r="K652" s="12" t="s">
        <v>52</v>
      </c>
    </row>
    <row r="653" spans="1:11" x14ac:dyDescent="0.35">
      <c r="A653" s="12" t="str">
        <f t="shared" si="34"/>
        <v>A31B4</v>
      </c>
      <c r="B653" s="12">
        <f t="shared" si="36"/>
        <v>4</v>
      </c>
      <c r="C653" s="12">
        <f t="shared" si="35"/>
        <v>31</v>
      </c>
      <c r="D653" t="s">
        <v>86</v>
      </c>
      <c r="E653" t="s">
        <v>87</v>
      </c>
      <c r="F653" t="s">
        <v>93</v>
      </c>
      <c r="G653">
        <v>81101507</v>
      </c>
      <c r="H653" t="s">
        <v>3353</v>
      </c>
      <c r="I653" t="s">
        <v>3354</v>
      </c>
      <c r="J653" t="s">
        <v>3353</v>
      </c>
      <c r="K653" s="12" t="s">
        <v>52</v>
      </c>
    </row>
    <row r="654" spans="1:11" x14ac:dyDescent="0.35">
      <c r="A654" s="12" t="str">
        <f t="shared" si="34"/>
        <v>A31B5</v>
      </c>
      <c r="B654" s="12">
        <f t="shared" si="36"/>
        <v>5</v>
      </c>
      <c r="C654" s="12">
        <f t="shared" si="35"/>
        <v>31</v>
      </c>
      <c r="D654" t="s">
        <v>86</v>
      </c>
      <c r="E654" t="s">
        <v>87</v>
      </c>
      <c r="F654" t="s">
        <v>93</v>
      </c>
      <c r="G654">
        <v>81101509</v>
      </c>
      <c r="H654" t="s">
        <v>3355</v>
      </c>
      <c r="I654" t="s">
        <v>3356</v>
      </c>
      <c r="J654" t="s">
        <v>3355</v>
      </c>
      <c r="K654" s="12" t="s">
        <v>52</v>
      </c>
    </row>
    <row r="655" spans="1:11" x14ac:dyDescent="0.35">
      <c r="A655" s="12" t="str">
        <f t="shared" si="34"/>
        <v>A31B6</v>
      </c>
      <c r="B655" s="12">
        <f t="shared" si="36"/>
        <v>6</v>
      </c>
      <c r="C655" s="12">
        <f t="shared" si="35"/>
        <v>31</v>
      </c>
      <c r="D655" t="s">
        <v>86</v>
      </c>
      <c r="E655" t="s">
        <v>87</v>
      </c>
      <c r="F655" t="s">
        <v>93</v>
      </c>
      <c r="G655">
        <v>81101515</v>
      </c>
      <c r="H655" t="s">
        <v>3357</v>
      </c>
      <c r="I655" t="s">
        <v>3358</v>
      </c>
      <c r="J655" t="s">
        <v>3357</v>
      </c>
      <c r="K655" s="12" t="s">
        <v>52</v>
      </c>
    </row>
    <row r="656" spans="1:11" x14ac:dyDescent="0.35">
      <c r="A656" s="12" t="str">
        <f t="shared" si="34"/>
        <v>A31B7</v>
      </c>
      <c r="B656" s="12">
        <f t="shared" si="36"/>
        <v>7</v>
      </c>
      <c r="C656" s="12">
        <f t="shared" si="35"/>
        <v>31</v>
      </c>
      <c r="D656" t="s">
        <v>86</v>
      </c>
      <c r="E656" t="s">
        <v>87</v>
      </c>
      <c r="F656" t="s">
        <v>93</v>
      </c>
      <c r="G656">
        <v>81101522</v>
      </c>
      <c r="H656" t="s">
        <v>3359</v>
      </c>
      <c r="I656" t="s">
        <v>3360</v>
      </c>
      <c r="J656" t="s">
        <v>3359</v>
      </c>
      <c r="K656" s="12" t="s">
        <v>52</v>
      </c>
    </row>
    <row r="657" spans="1:11" x14ac:dyDescent="0.35">
      <c r="A657" s="12" t="str">
        <f t="shared" si="34"/>
        <v>A31B8</v>
      </c>
      <c r="B657" s="12">
        <f t="shared" si="36"/>
        <v>8</v>
      </c>
      <c r="C657" s="12">
        <f t="shared" si="35"/>
        <v>31</v>
      </c>
      <c r="D657" t="s">
        <v>86</v>
      </c>
      <c r="E657" t="s">
        <v>87</v>
      </c>
      <c r="F657" t="s">
        <v>93</v>
      </c>
      <c r="G657">
        <v>81101524</v>
      </c>
      <c r="H657" t="s">
        <v>3361</v>
      </c>
      <c r="I657" t="s">
        <v>3362</v>
      </c>
      <c r="J657" t="s">
        <v>3361</v>
      </c>
      <c r="K657" s="12" t="s">
        <v>52</v>
      </c>
    </row>
    <row r="658" spans="1:11" x14ac:dyDescent="0.35">
      <c r="A658" s="12" t="str">
        <f t="shared" si="34"/>
        <v>A31B9</v>
      </c>
      <c r="B658" s="12">
        <f t="shared" si="36"/>
        <v>9</v>
      </c>
      <c r="C658" s="12">
        <f t="shared" si="35"/>
        <v>31</v>
      </c>
      <c r="D658" t="s">
        <v>86</v>
      </c>
      <c r="E658" t="s">
        <v>87</v>
      </c>
      <c r="F658" t="s">
        <v>93</v>
      </c>
      <c r="G658">
        <v>81101525</v>
      </c>
      <c r="H658" t="s">
        <v>3363</v>
      </c>
      <c r="I658" t="s">
        <v>3364</v>
      </c>
      <c r="J658" t="s">
        <v>3363</v>
      </c>
      <c r="K658" s="12" t="s">
        <v>52</v>
      </c>
    </row>
    <row r="659" spans="1:11" x14ac:dyDescent="0.35">
      <c r="A659" s="12" t="str">
        <f t="shared" si="34"/>
        <v>A31B10</v>
      </c>
      <c r="B659" s="12">
        <f t="shared" si="36"/>
        <v>10</v>
      </c>
      <c r="C659" s="12">
        <f t="shared" si="35"/>
        <v>31</v>
      </c>
      <c r="D659" t="s">
        <v>86</v>
      </c>
      <c r="E659" t="s">
        <v>87</v>
      </c>
      <c r="F659" t="s">
        <v>93</v>
      </c>
      <c r="G659">
        <v>81101527</v>
      </c>
      <c r="H659" t="s">
        <v>3365</v>
      </c>
      <c r="I659" t="s">
        <v>3366</v>
      </c>
      <c r="J659" t="s">
        <v>3365</v>
      </c>
      <c r="K659" s="12" t="s">
        <v>52</v>
      </c>
    </row>
    <row r="660" spans="1:11" x14ac:dyDescent="0.35">
      <c r="A660" s="12" t="str">
        <f t="shared" si="34"/>
        <v>A31B11</v>
      </c>
      <c r="B660" s="12">
        <f t="shared" si="36"/>
        <v>11</v>
      </c>
      <c r="C660" s="12">
        <f t="shared" si="35"/>
        <v>31</v>
      </c>
      <c r="D660" t="s">
        <v>86</v>
      </c>
      <c r="E660" t="s">
        <v>87</v>
      </c>
      <c r="F660" t="s">
        <v>93</v>
      </c>
      <c r="G660">
        <v>81101528</v>
      </c>
      <c r="H660" t="s">
        <v>3367</v>
      </c>
      <c r="I660" t="s">
        <v>3368</v>
      </c>
      <c r="J660" t="s">
        <v>3367</v>
      </c>
      <c r="K660" s="12" t="s">
        <v>52</v>
      </c>
    </row>
    <row r="661" spans="1:11" x14ac:dyDescent="0.35">
      <c r="A661" s="12" t="str">
        <f t="shared" si="34"/>
        <v>A31B12</v>
      </c>
      <c r="B661" s="12">
        <f t="shared" si="36"/>
        <v>12</v>
      </c>
      <c r="C661" s="12">
        <f t="shared" si="35"/>
        <v>31</v>
      </c>
      <c r="D661" t="s">
        <v>86</v>
      </c>
      <c r="E661" t="s">
        <v>87</v>
      </c>
      <c r="F661" t="s">
        <v>93</v>
      </c>
      <c r="G661">
        <v>81101529</v>
      </c>
      <c r="H661" t="s">
        <v>3369</v>
      </c>
      <c r="I661" t="s">
        <v>3370</v>
      </c>
      <c r="J661" t="s">
        <v>3369</v>
      </c>
      <c r="K661" s="12" t="s">
        <v>52</v>
      </c>
    </row>
    <row r="662" spans="1:11" x14ac:dyDescent="0.35">
      <c r="A662" s="12" t="str">
        <f t="shared" si="34"/>
        <v>A31B13</v>
      </c>
      <c r="B662" s="12">
        <f t="shared" si="36"/>
        <v>13</v>
      </c>
      <c r="C662" s="12">
        <f t="shared" si="35"/>
        <v>31</v>
      </c>
      <c r="D662" t="s">
        <v>86</v>
      </c>
      <c r="E662" t="s">
        <v>87</v>
      </c>
      <c r="F662" t="s">
        <v>93</v>
      </c>
      <c r="G662">
        <v>70171803</v>
      </c>
      <c r="H662" t="s">
        <v>3371</v>
      </c>
      <c r="I662" t="s">
        <v>3372</v>
      </c>
      <c r="J662" t="s">
        <v>3373</v>
      </c>
      <c r="K662" s="12" t="s">
        <v>52</v>
      </c>
    </row>
    <row r="663" spans="1:11" x14ac:dyDescent="0.35">
      <c r="A663" s="12" t="str">
        <f t="shared" si="34"/>
        <v>A31B14</v>
      </c>
      <c r="B663" s="12">
        <f t="shared" si="36"/>
        <v>14</v>
      </c>
      <c r="C663" s="12">
        <f t="shared" si="35"/>
        <v>31</v>
      </c>
      <c r="D663" t="s">
        <v>86</v>
      </c>
      <c r="E663" t="s">
        <v>87</v>
      </c>
      <c r="F663" t="s">
        <v>93</v>
      </c>
      <c r="G663">
        <v>95121625</v>
      </c>
      <c r="H663" t="s">
        <v>3374</v>
      </c>
      <c r="I663" t="s">
        <v>3375</v>
      </c>
      <c r="J663" t="s">
        <v>3376</v>
      </c>
      <c r="K663" s="12" t="s">
        <v>52</v>
      </c>
    </row>
    <row r="664" spans="1:11" x14ac:dyDescent="0.35">
      <c r="A664" s="12" t="str">
        <f t="shared" si="34"/>
        <v>A31B15</v>
      </c>
      <c r="B664" s="12">
        <f t="shared" si="36"/>
        <v>15</v>
      </c>
      <c r="C664" s="12">
        <f t="shared" si="35"/>
        <v>31</v>
      </c>
      <c r="D664" t="s">
        <v>86</v>
      </c>
      <c r="E664" t="s">
        <v>87</v>
      </c>
      <c r="F664" t="s">
        <v>93</v>
      </c>
      <c r="G664">
        <v>95121626</v>
      </c>
      <c r="H664" t="s">
        <v>3377</v>
      </c>
      <c r="I664" t="s">
        <v>3378</v>
      </c>
      <c r="J664" t="s">
        <v>3379</v>
      </c>
      <c r="K664" s="12" t="s">
        <v>52</v>
      </c>
    </row>
    <row r="665" spans="1:11" x14ac:dyDescent="0.35">
      <c r="A665" s="12" t="str">
        <f t="shared" si="34"/>
        <v>A32B1</v>
      </c>
      <c r="B665" s="12">
        <f t="shared" si="36"/>
        <v>1</v>
      </c>
      <c r="C665" s="12">
        <f t="shared" si="35"/>
        <v>32</v>
      </c>
      <c r="D665" t="s">
        <v>86</v>
      </c>
      <c r="E665" t="s">
        <v>87</v>
      </c>
      <c r="F665" t="s">
        <v>138</v>
      </c>
      <c r="G665">
        <v>81102200</v>
      </c>
      <c r="H665" t="s">
        <v>3380</v>
      </c>
      <c r="I665" t="s">
        <v>3381</v>
      </c>
      <c r="J665" t="s">
        <v>3380</v>
      </c>
      <c r="K665" s="12" t="s">
        <v>1902</v>
      </c>
    </row>
    <row r="666" spans="1:11" x14ac:dyDescent="0.35">
      <c r="A666" s="12" t="str">
        <f t="shared" si="34"/>
        <v>A32B2</v>
      </c>
      <c r="B666" s="12">
        <f t="shared" si="36"/>
        <v>2</v>
      </c>
      <c r="C666" s="12">
        <f t="shared" si="35"/>
        <v>32</v>
      </c>
      <c r="D666" t="s">
        <v>86</v>
      </c>
      <c r="E666" t="s">
        <v>87</v>
      </c>
      <c r="F666" t="s">
        <v>138</v>
      </c>
      <c r="G666">
        <v>81102201</v>
      </c>
      <c r="H666" t="s">
        <v>3382</v>
      </c>
      <c r="I666" t="s">
        <v>3383</v>
      </c>
      <c r="J666" t="s">
        <v>3382</v>
      </c>
      <c r="K666" s="12" t="s">
        <v>52</v>
      </c>
    </row>
    <row r="667" spans="1:11" x14ac:dyDescent="0.35">
      <c r="A667" s="12" t="str">
        <f t="shared" si="34"/>
        <v>A32B3</v>
      </c>
      <c r="B667" s="12">
        <f t="shared" si="36"/>
        <v>3</v>
      </c>
      <c r="C667" s="12">
        <f t="shared" si="35"/>
        <v>32</v>
      </c>
      <c r="D667" t="s">
        <v>86</v>
      </c>
      <c r="E667" t="s">
        <v>87</v>
      </c>
      <c r="F667" t="s">
        <v>138</v>
      </c>
      <c r="G667">
        <v>81141606</v>
      </c>
      <c r="H667" t="s">
        <v>3384</v>
      </c>
      <c r="I667" t="s">
        <v>3385</v>
      </c>
      <c r="J667" t="s">
        <v>3384</v>
      </c>
      <c r="K667" s="12" t="s">
        <v>52</v>
      </c>
    </row>
    <row r="668" spans="1:11" x14ac:dyDescent="0.35">
      <c r="A668" s="12" t="str">
        <f t="shared" si="34"/>
        <v>A32B4</v>
      </c>
      <c r="B668" s="12">
        <f t="shared" si="36"/>
        <v>4</v>
      </c>
      <c r="C668" s="12">
        <f t="shared" si="35"/>
        <v>32</v>
      </c>
      <c r="D668" t="s">
        <v>86</v>
      </c>
      <c r="E668" t="s">
        <v>87</v>
      </c>
      <c r="F668" t="s">
        <v>138</v>
      </c>
      <c r="G668">
        <v>81141603</v>
      </c>
      <c r="H668" t="s">
        <v>3386</v>
      </c>
      <c r="I668" t="s">
        <v>3387</v>
      </c>
      <c r="J668" t="s">
        <v>3386</v>
      </c>
      <c r="K668" s="12" t="s">
        <v>52</v>
      </c>
    </row>
    <row r="669" spans="1:11" x14ac:dyDescent="0.35">
      <c r="A669" s="12" t="str">
        <f t="shared" si="34"/>
        <v>A32B5</v>
      </c>
      <c r="B669" s="12">
        <f t="shared" si="36"/>
        <v>5</v>
      </c>
      <c r="C669" s="12">
        <f t="shared" si="35"/>
        <v>32</v>
      </c>
      <c r="D669" t="s">
        <v>86</v>
      </c>
      <c r="E669" t="s">
        <v>87</v>
      </c>
      <c r="F669" t="s">
        <v>138</v>
      </c>
      <c r="G669">
        <v>81141604</v>
      </c>
      <c r="H669" t="s">
        <v>3388</v>
      </c>
      <c r="I669" t="s">
        <v>3389</v>
      </c>
      <c r="J669" t="s">
        <v>3388</v>
      </c>
      <c r="K669" s="12" t="s">
        <v>52</v>
      </c>
    </row>
    <row r="670" spans="1:11" x14ac:dyDescent="0.35">
      <c r="A670" s="12" t="e">
        <f t="shared" si="34"/>
        <v>#N/A</v>
      </c>
      <c r="B670" s="12">
        <f t="shared" si="36"/>
        <v>1</v>
      </c>
      <c r="C670" s="12" t="e">
        <f t="shared" si="35"/>
        <v>#N/A</v>
      </c>
      <c r="D670" t="s">
        <v>86</v>
      </c>
      <c r="E670" t="s">
        <v>87</v>
      </c>
      <c r="F670" t="s">
        <v>113</v>
      </c>
      <c r="G670">
        <v>80161509</v>
      </c>
      <c r="H670" t="s">
        <v>3390</v>
      </c>
      <c r="I670" t="s">
        <v>3391</v>
      </c>
      <c r="J670" t="s">
        <v>3392</v>
      </c>
      <c r="K670" s="12" t="s">
        <v>1902</v>
      </c>
    </row>
    <row r="671" spans="1:11" x14ac:dyDescent="0.35">
      <c r="A671" s="12" t="e">
        <f t="shared" si="34"/>
        <v>#N/A</v>
      </c>
      <c r="B671" s="12">
        <f t="shared" si="36"/>
        <v>1</v>
      </c>
      <c r="C671" s="12" t="e">
        <f t="shared" si="35"/>
        <v>#N/A</v>
      </c>
      <c r="D671" t="s">
        <v>86</v>
      </c>
      <c r="E671" t="s">
        <v>87</v>
      </c>
      <c r="F671" t="s">
        <v>113</v>
      </c>
      <c r="G671">
        <v>64131602</v>
      </c>
      <c r="H671" t="s">
        <v>3331</v>
      </c>
      <c r="I671" t="s">
        <v>3393</v>
      </c>
      <c r="J671" t="s">
        <v>3331</v>
      </c>
      <c r="K671" s="12" t="s">
        <v>52</v>
      </c>
    </row>
    <row r="672" spans="1:11" x14ac:dyDescent="0.35">
      <c r="A672" s="12" t="e">
        <f t="shared" si="34"/>
        <v>#N/A</v>
      </c>
      <c r="B672" s="12">
        <f t="shared" si="36"/>
        <v>1</v>
      </c>
      <c r="C672" s="12" t="e">
        <f t="shared" si="35"/>
        <v>#N/A</v>
      </c>
      <c r="D672" t="s">
        <v>86</v>
      </c>
      <c r="E672" t="s">
        <v>87</v>
      </c>
      <c r="F672" t="s">
        <v>113</v>
      </c>
      <c r="G672">
        <v>64131605</v>
      </c>
      <c r="H672" t="s">
        <v>3394</v>
      </c>
      <c r="I672" t="s">
        <v>3395</v>
      </c>
      <c r="J672" t="s">
        <v>3394</v>
      </c>
      <c r="K672" s="12" t="s">
        <v>52</v>
      </c>
    </row>
    <row r="673" spans="1:11" x14ac:dyDescent="0.35">
      <c r="A673" s="12" t="e">
        <f t="shared" si="34"/>
        <v>#N/A</v>
      </c>
      <c r="B673" s="12">
        <f t="shared" si="36"/>
        <v>1</v>
      </c>
      <c r="C673" s="12" t="e">
        <f t="shared" si="35"/>
        <v>#N/A</v>
      </c>
      <c r="D673" t="s">
        <v>86</v>
      </c>
      <c r="E673" t="s">
        <v>87</v>
      </c>
      <c r="F673" t="s">
        <v>113</v>
      </c>
      <c r="G673">
        <v>64131601</v>
      </c>
      <c r="H673" t="s">
        <v>3396</v>
      </c>
      <c r="I673" t="s">
        <v>3397</v>
      </c>
      <c r="J673" t="s">
        <v>3398</v>
      </c>
      <c r="K673" s="12" t="s">
        <v>52</v>
      </c>
    </row>
    <row r="674" spans="1:11" x14ac:dyDescent="0.35">
      <c r="A674" s="12" t="str">
        <f t="shared" si="34"/>
        <v>A33B1</v>
      </c>
      <c r="B674" s="12">
        <f t="shared" si="36"/>
        <v>1</v>
      </c>
      <c r="C674" s="12">
        <f t="shared" si="35"/>
        <v>33</v>
      </c>
      <c r="D674" t="s">
        <v>86</v>
      </c>
      <c r="E674" t="s">
        <v>87</v>
      </c>
      <c r="F674" t="s">
        <v>131</v>
      </c>
      <c r="G674">
        <v>73161602</v>
      </c>
      <c r="H674" t="s">
        <v>3399</v>
      </c>
      <c r="I674" t="s">
        <v>3400</v>
      </c>
      <c r="J674" t="s">
        <v>3401</v>
      </c>
      <c r="K674" s="12" t="s">
        <v>1902</v>
      </c>
    </row>
    <row r="675" spans="1:11" x14ac:dyDescent="0.35">
      <c r="A675" s="12" t="str">
        <f t="shared" si="34"/>
        <v>A33B2</v>
      </c>
      <c r="B675" s="12">
        <f t="shared" si="36"/>
        <v>2</v>
      </c>
      <c r="C675" s="12">
        <f t="shared" si="35"/>
        <v>33</v>
      </c>
      <c r="D675" t="s">
        <v>86</v>
      </c>
      <c r="E675" t="s">
        <v>87</v>
      </c>
      <c r="F675" t="s">
        <v>131</v>
      </c>
      <c r="G675">
        <v>25121607</v>
      </c>
      <c r="H675" t="s">
        <v>3402</v>
      </c>
      <c r="I675" t="s">
        <v>3403</v>
      </c>
      <c r="J675" t="s">
        <v>3404</v>
      </c>
      <c r="K675" s="12" t="s">
        <v>52</v>
      </c>
    </row>
    <row r="676" spans="1:11" x14ac:dyDescent="0.35">
      <c r="A676" s="12" t="str">
        <f t="shared" si="34"/>
        <v>A33B3</v>
      </c>
      <c r="B676" s="12">
        <f t="shared" si="36"/>
        <v>3</v>
      </c>
      <c r="C676" s="12">
        <f t="shared" si="35"/>
        <v>33</v>
      </c>
      <c r="D676" t="s">
        <v>86</v>
      </c>
      <c r="E676" t="s">
        <v>87</v>
      </c>
      <c r="F676" t="s">
        <v>131</v>
      </c>
      <c r="G676">
        <v>78181509</v>
      </c>
      <c r="H676" t="s">
        <v>3405</v>
      </c>
      <c r="I676" t="s">
        <v>3406</v>
      </c>
      <c r="J676" t="s">
        <v>3407</v>
      </c>
      <c r="K676" s="12" t="s">
        <v>52</v>
      </c>
    </row>
    <row r="677" spans="1:11" x14ac:dyDescent="0.35">
      <c r="A677" s="12" t="str">
        <f t="shared" si="34"/>
        <v>A34B1</v>
      </c>
      <c r="B677" s="12">
        <f t="shared" si="36"/>
        <v>1</v>
      </c>
      <c r="C677" s="12">
        <f t="shared" si="35"/>
        <v>34</v>
      </c>
      <c r="D677" t="s">
        <v>86</v>
      </c>
      <c r="E677" t="s">
        <v>87</v>
      </c>
      <c r="F677" t="s">
        <v>114</v>
      </c>
      <c r="G677">
        <v>72151607</v>
      </c>
      <c r="H677" t="s">
        <v>3408</v>
      </c>
      <c r="I677" t="s">
        <v>3409</v>
      </c>
      <c r="J677" t="s">
        <v>3408</v>
      </c>
      <c r="K677" s="12" t="s">
        <v>1902</v>
      </c>
    </row>
    <row r="678" spans="1:11" x14ac:dyDescent="0.35">
      <c r="A678" s="12" t="str">
        <f t="shared" si="34"/>
        <v>A34B2</v>
      </c>
      <c r="B678" s="12">
        <f t="shared" si="36"/>
        <v>2</v>
      </c>
      <c r="C678" s="12">
        <f t="shared" si="35"/>
        <v>34</v>
      </c>
      <c r="D678" t="s">
        <v>86</v>
      </c>
      <c r="E678" t="s">
        <v>87</v>
      </c>
      <c r="F678" t="s">
        <v>114</v>
      </c>
      <c r="G678">
        <v>72151606</v>
      </c>
      <c r="H678" t="s">
        <v>3410</v>
      </c>
      <c r="I678" t="s">
        <v>3411</v>
      </c>
      <c r="J678" t="s">
        <v>3410</v>
      </c>
      <c r="K678" s="12" t="s">
        <v>52</v>
      </c>
    </row>
    <row r="679" spans="1:11" x14ac:dyDescent="0.35">
      <c r="A679" s="12" t="e">
        <f t="shared" si="34"/>
        <v>#N/A</v>
      </c>
      <c r="B679" s="12">
        <f t="shared" si="36"/>
        <v>1</v>
      </c>
      <c r="C679" s="12" t="e">
        <f t="shared" si="35"/>
        <v>#N/A</v>
      </c>
      <c r="D679" t="s">
        <v>86</v>
      </c>
      <c r="E679" t="s">
        <v>87</v>
      </c>
      <c r="F679" t="s">
        <v>90</v>
      </c>
      <c r="G679">
        <v>81101508</v>
      </c>
      <c r="H679" t="s">
        <v>3412</v>
      </c>
      <c r="I679" t="s">
        <v>3413</v>
      </c>
      <c r="J679" t="s">
        <v>3412</v>
      </c>
      <c r="K679" s="12" t="s">
        <v>1902</v>
      </c>
    </row>
    <row r="680" spans="1:11" x14ac:dyDescent="0.35">
      <c r="A680" s="12" t="e">
        <f t="shared" si="34"/>
        <v>#N/A</v>
      </c>
      <c r="B680" s="12">
        <f t="shared" si="36"/>
        <v>1</v>
      </c>
      <c r="C680" s="12" t="e">
        <f t="shared" si="35"/>
        <v>#N/A</v>
      </c>
      <c r="D680" t="s">
        <v>86</v>
      </c>
      <c r="E680" t="s">
        <v>87</v>
      </c>
      <c r="F680" t="s">
        <v>90</v>
      </c>
      <c r="G680">
        <v>81101533</v>
      </c>
      <c r="H680" t="s">
        <v>3414</v>
      </c>
      <c r="I680" t="s">
        <v>3415</v>
      </c>
      <c r="J680" t="s">
        <v>3414</v>
      </c>
      <c r="K680" s="12" t="s">
        <v>52</v>
      </c>
    </row>
    <row r="681" spans="1:11" x14ac:dyDescent="0.35">
      <c r="A681" s="12" t="e">
        <f t="shared" si="34"/>
        <v>#N/A</v>
      </c>
      <c r="B681" s="12">
        <f t="shared" si="36"/>
        <v>1</v>
      </c>
      <c r="C681" s="12" t="e">
        <f t="shared" si="35"/>
        <v>#N/A</v>
      </c>
      <c r="D681" t="s">
        <v>86</v>
      </c>
      <c r="E681" t="s">
        <v>87</v>
      </c>
      <c r="F681" t="s">
        <v>112</v>
      </c>
      <c r="G681">
        <v>80172002</v>
      </c>
      <c r="H681" t="s">
        <v>2961</v>
      </c>
      <c r="I681" t="s">
        <v>3416</v>
      </c>
      <c r="J681" t="s">
        <v>3417</v>
      </c>
      <c r="K681" s="12" t="s">
        <v>1902</v>
      </c>
    </row>
    <row r="682" spans="1:11" x14ac:dyDescent="0.35">
      <c r="A682" s="12" t="e">
        <f t="shared" si="34"/>
        <v>#N/A</v>
      </c>
      <c r="B682" s="12">
        <f t="shared" si="36"/>
        <v>1</v>
      </c>
      <c r="C682" s="12" t="e">
        <f t="shared" si="35"/>
        <v>#N/A</v>
      </c>
      <c r="D682" t="s">
        <v>86</v>
      </c>
      <c r="E682" t="s">
        <v>87</v>
      </c>
      <c r="F682" t="s">
        <v>112</v>
      </c>
      <c r="G682">
        <v>80171906</v>
      </c>
      <c r="H682" t="s">
        <v>3060</v>
      </c>
      <c r="I682" t="s">
        <v>3418</v>
      </c>
      <c r="J682" t="s">
        <v>3419</v>
      </c>
      <c r="K682" s="12" t="s">
        <v>52</v>
      </c>
    </row>
    <row r="683" spans="1:11" x14ac:dyDescent="0.35">
      <c r="A683" s="12" t="e">
        <f t="shared" si="34"/>
        <v>#N/A</v>
      </c>
      <c r="B683" s="12">
        <f t="shared" si="36"/>
        <v>1</v>
      </c>
      <c r="C683" s="12" t="e">
        <f t="shared" si="35"/>
        <v>#N/A</v>
      </c>
      <c r="D683" t="s">
        <v>86</v>
      </c>
      <c r="E683" t="s">
        <v>87</v>
      </c>
      <c r="F683" t="s">
        <v>112</v>
      </c>
      <c r="G683">
        <v>80171908</v>
      </c>
      <c r="H683" t="s">
        <v>3064</v>
      </c>
      <c r="I683" t="s">
        <v>3420</v>
      </c>
      <c r="J683" t="s">
        <v>3421</v>
      </c>
      <c r="K683" s="12" t="s">
        <v>52</v>
      </c>
    </row>
    <row r="684" spans="1:11" x14ac:dyDescent="0.35">
      <c r="A684" s="12" t="e">
        <f t="shared" si="34"/>
        <v>#N/A</v>
      </c>
      <c r="B684" s="12">
        <f t="shared" si="36"/>
        <v>1</v>
      </c>
      <c r="C684" s="12" t="e">
        <f t="shared" si="35"/>
        <v>#N/A</v>
      </c>
      <c r="D684" t="s">
        <v>86</v>
      </c>
      <c r="E684" t="s">
        <v>87</v>
      </c>
      <c r="F684" t="s">
        <v>97</v>
      </c>
      <c r="G684">
        <v>81101508</v>
      </c>
      <c r="H684" t="s">
        <v>3412</v>
      </c>
      <c r="I684" t="s">
        <v>3422</v>
      </c>
      <c r="J684" t="s">
        <v>3423</v>
      </c>
      <c r="K684" s="12" t="s">
        <v>1902</v>
      </c>
    </row>
    <row r="685" spans="1:11" x14ac:dyDescent="0.35">
      <c r="A685" s="12" t="e">
        <f t="shared" si="34"/>
        <v>#N/A</v>
      </c>
      <c r="B685" s="12">
        <f t="shared" si="36"/>
        <v>1</v>
      </c>
      <c r="C685" s="12" t="e">
        <f t="shared" si="35"/>
        <v>#N/A</v>
      </c>
      <c r="D685" t="s">
        <v>86</v>
      </c>
      <c r="E685" t="s">
        <v>87</v>
      </c>
      <c r="F685" t="s">
        <v>97</v>
      </c>
      <c r="G685">
        <v>80171502</v>
      </c>
      <c r="H685" t="s">
        <v>3424</v>
      </c>
      <c r="I685" t="s">
        <v>3425</v>
      </c>
      <c r="J685" t="s">
        <v>3426</v>
      </c>
      <c r="K685" s="12" t="s">
        <v>52</v>
      </c>
    </row>
    <row r="686" spans="1:11" x14ac:dyDescent="0.35">
      <c r="A686" s="12" t="e">
        <f t="shared" si="34"/>
        <v>#N/A</v>
      </c>
      <c r="B686" s="12">
        <f t="shared" si="36"/>
        <v>1</v>
      </c>
      <c r="C686" s="12" t="e">
        <f t="shared" si="35"/>
        <v>#N/A</v>
      </c>
      <c r="D686" t="s">
        <v>86</v>
      </c>
      <c r="E686" t="s">
        <v>87</v>
      </c>
      <c r="F686" t="s">
        <v>116</v>
      </c>
      <c r="G686">
        <v>80101706</v>
      </c>
      <c r="H686" t="s">
        <v>3017</v>
      </c>
      <c r="I686" t="s">
        <v>3427</v>
      </c>
      <c r="J686" t="s">
        <v>3428</v>
      </c>
      <c r="K686" s="12" t="s">
        <v>1902</v>
      </c>
    </row>
    <row r="687" spans="1:11" x14ac:dyDescent="0.35">
      <c r="A687" s="12" t="e">
        <f t="shared" si="34"/>
        <v>#N/A</v>
      </c>
      <c r="B687" s="12">
        <f t="shared" si="36"/>
        <v>1</v>
      </c>
      <c r="C687" s="12" t="e">
        <f t="shared" si="35"/>
        <v>#N/A</v>
      </c>
      <c r="D687" t="s">
        <v>86</v>
      </c>
      <c r="E687" t="s">
        <v>87</v>
      </c>
      <c r="F687" t="s">
        <v>107</v>
      </c>
      <c r="G687">
        <v>81101514</v>
      </c>
      <c r="H687" t="s">
        <v>3429</v>
      </c>
      <c r="I687" t="s">
        <v>3430</v>
      </c>
      <c r="J687" t="s">
        <v>3429</v>
      </c>
      <c r="K687" s="12" t="s">
        <v>1902</v>
      </c>
    </row>
    <row r="688" spans="1:11" x14ac:dyDescent="0.35">
      <c r="A688" s="12" t="e">
        <f t="shared" si="34"/>
        <v>#N/A</v>
      </c>
      <c r="B688" s="12">
        <f t="shared" si="36"/>
        <v>1</v>
      </c>
      <c r="C688" s="12" t="e">
        <f t="shared" si="35"/>
        <v>#N/A</v>
      </c>
      <c r="D688" t="s">
        <v>86</v>
      </c>
      <c r="E688" t="s">
        <v>87</v>
      </c>
      <c r="F688" t="s">
        <v>107</v>
      </c>
      <c r="G688">
        <v>81101520</v>
      </c>
      <c r="H688" t="s">
        <v>3431</v>
      </c>
      <c r="I688" t="s">
        <v>3432</v>
      </c>
      <c r="J688" t="s">
        <v>3431</v>
      </c>
      <c r="K688" s="12" t="s">
        <v>52</v>
      </c>
    </row>
    <row r="689" spans="1:11" x14ac:dyDescent="0.35">
      <c r="A689" s="12" t="e">
        <f t="shared" si="34"/>
        <v>#N/A</v>
      </c>
      <c r="B689" s="12">
        <f t="shared" si="36"/>
        <v>1</v>
      </c>
      <c r="C689" s="12" t="e">
        <f t="shared" si="35"/>
        <v>#N/A</v>
      </c>
      <c r="D689" t="s">
        <v>86</v>
      </c>
      <c r="E689" t="s">
        <v>87</v>
      </c>
      <c r="F689" t="s">
        <v>133</v>
      </c>
      <c r="G689">
        <v>81101505</v>
      </c>
      <c r="H689" t="s">
        <v>3433</v>
      </c>
      <c r="I689" t="s">
        <v>3434</v>
      </c>
      <c r="J689" t="s">
        <v>3433</v>
      </c>
      <c r="K689" s="12" t="s">
        <v>1902</v>
      </c>
    </row>
    <row r="690" spans="1:11" x14ac:dyDescent="0.35">
      <c r="A690" s="12" t="e">
        <f t="shared" si="34"/>
        <v>#N/A</v>
      </c>
      <c r="B690" s="12">
        <f t="shared" si="36"/>
        <v>1</v>
      </c>
      <c r="C690" s="12" t="e">
        <f t="shared" si="35"/>
        <v>#N/A</v>
      </c>
      <c r="D690" t="s">
        <v>86</v>
      </c>
      <c r="E690" t="s">
        <v>87</v>
      </c>
      <c r="F690" t="s">
        <v>92</v>
      </c>
      <c r="G690">
        <v>81101802</v>
      </c>
      <c r="H690" t="s">
        <v>3435</v>
      </c>
      <c r="I690" t="s">
        <v>3436</v>
      </c>
      <c r="J690" t="s">
        <v>3435</v>
      </c>
      <c r="K690" s="12" t="s">
        <v>1902</v>
      </c>
    </row>
    <row r="691" spans="1:11" x14ac:dyDescent="0.35">
      <c r="A691" s="12" t="e">
        <f t="shared" si="34"/>
        <v>#N/A</v>
      </c>
      <c r="B691" s="12">
        <f t="shared" si="36"/>
        <v>1</v>
      </c>
      <c r="C691" s="12" t="e">
        <f t="shared" si="35"/>
        <v>#N/A</v>
      </c>
      <c r="D691" t="s">
        <v>86</v>
      </c>
      <c r="E691" t="s">
        <v>87</v>
      </c>
      <c r="F691" t="s">
        <v>92</v>
      </c>
      <c r="G691">
        <v>71122803</v>
      </c>
      <c r="H691" t="s">
        <v>3437</v>
      </c>
      <c r="I691" t="s">
        <v>3438</v>
      </c>
      <c r="J691" t="s">
        <v>3437</v>
      </c>
      <c r="K691" s="12" t="s">
        <v>52</v>
      </c>
    </row>
    <row r="692" spans="1:11" x14ac:dyDescent="0.35">
      <c r="A692" s="12" t="e">
        <f t="shared" si="34"/>
        <v>#N/A</v>
      </c>
      <c r="B692" s="12">
        <f t="shared" si="36"/>
        <v>1</v>
      </c>
      <c r="C692" s="12" t="e">
        <f t="shared" si="35"/>
        <v>#N/A</v>
      </c>
      <c r="D692" t="s">
        <v>86</v>
      </c>
      <c r="E692" t="s">
        <v>87</v>
      </c>
      <c r="F692" t="s">
        <v>92</v>
      </c>
      <c r="G692">
        <v>77121505</v>
      </c>
      <c r="H692" t="s">
        <v>3439</v>
      </c>
      <c r="I692" t="s">
        <v>3440</v>
      </c>
      <c r="J692" t="s">
        <v>3439</v>
      </c>
      <c r="K692" s="12" t="s">
        <v>52</v>
      </c>
    </row>
    <row r="693" spans="1:11" x14ac:dyDescent="0.35">
      <c r="A693" s="12" t="e">
        <f t="shared" si="34"/>
        <v>#N/A</v>
      </c>
      <c r="B693" s="12">
        <f t="shared" si="36"/>
        <v>1</v>
      </c>
      <c r="C693" s="12" t="e">
        <f t="shared" si="35"/>
        <v>#N/A</v>
      </c>
      <c r="D693" t="s">
        <v>86</v>
      </c>
      <c r="E693" t="s">
        <v>87</v>
      </c>
      <c r="F693" t="s">
        <v>92</v>
      </c>
      <c r="G693">
        <v>70131605</v>
      </c>
      <c r="H693" t="s">
        <v>3441</v>
      </c>
      <c r="I693" t="s">
        <v>3442</v>
      </c>
      <c r="J693" t="s">
        <v>3441</v>
      </c>
      <c r="K693" s="12" t="s">
        <v>52</v>
      </c>
    </row>
    <row r="694" spans="1:11" x14ac:dyDescent="0.35">
      <c r="A694" s="12" t="e">
        <f t="shared" si="34"/>
        <v>#N/A</v>
      </c>
      <c r="B694" s="12">
        <f t="shared" si="36"/>
        <v>1</v>
      </c>
      <c r="C694" s="12" t="e">
        <f t="shared" si="35"/>
        <v>#N/A</v>
      </c>
      <c r="D694" t="s">
        <v>86</v>
      </c>
      <c r="E694" t="s">
        <v>87</v>
      </c>
      <c r="F694" t="s">
        <v>92</v>
      </c>
      <c r="G694">
        <v>71131409</v>
      </c>
      <c r="H694" t="s">
        <v>3443</v>
      </c>
      <c r="I694" t="s">
        <v>3444</v>
      </c>
      <c r="J694" t="s">
        <v>3443</v>
      </c>
      <c r="K694" s="12" t="s">
        <v>52</v>
      </c>
    </row>
    <row r="695" spans="1:11" x14ac:dyDescent="0.35">
      <c r="A695" s="12" t="e">
        <f t="shared" si="34"/>
        <v>#N/A</v>
      </c>
      <c r="B695" s="12">
        <f t="shared" si="36"/>
        <v>1</v>
      </c>
      <c r="C695" s="12" t="e">
        <f t="shared" si="35"/>
        <v>#N/A</v>
      </c>
      <c r="D695" t="s">
        <v>86</v>
      </c>
      <c r="E695" t="s">
        <v>87</v>
      </c>
      <c r="F695" t="s">
        <v>92</v>
      </c>
      <c r="G695">
        <v>76101606</v>
      </c>
      <c r="H695" t="s">
        <v>3445</v>
      </c>
      <c r="I695" t="s">
        <v>3446</v>
      </c>
      <c r="J695" t="s">
        <v>3445</v>
      </c>
      <c r="K695" s="12" t="s">
        <v>52</v>
      </c>
    </row>
    <row r="696" spans="1:11" x14ac:dyDescent="0.35">
      <c r="A696" s="12" t="e">
        <f t="shared" si="34"/>
        <v>#N/A</v>
      </c>
      <c r="B696" s="12">
        <f t="shared" si="36"/>
        <v>1</v>
      </c>
      <c r="C696" s="12" t="e">
        <f t="shared" si="35"/>
        <v>#N/A</v>
      </c>
      <c r="D696" t="s">
        <v>86</v>
      </c>
      <c r="E696" t="s">
        <v>87</v>
      </c>
      <c r="F696" t="s">
        <v>92</v>
      </c>
      <c r="G696">
        <v>76121702</v>
      </c>
      <c r="H696" t="s">
        <v>3447</v>
      </c>
      <c r="I696" t="s">
        <v>3448</v>
      </c>
      <c r="J696" t="s">
        <v>3447</v>
      </c>
      <c r="K696" s="12" t="s">
        <v>52</v>
      </c>
    </row>
    <row r="697" spans="1:11" x14ac:dyDescent="0.35">
      <c r="A697" s="12" t="e">
        <f t="shared" si="34"/>
        <v>#N/A</v>
      </c>
      <c r="B697" s="12">
        <f t="shared" si="36"/>
        <v>1</v>
      </c>
      <c r="C697" s="12" t="e">
        <f t="shared" si="35"/>
        <v>#N/A</v>
      </c>
      <c r="D697" t="s">
        <v>86</v>
      </c>
      <c r="E697" t="s">
        <v>87</v>
      </c>
      <c r="F697" t="s">
        <v>127</v>
      </c>
      <c r="G697">
        <v>80101606</v>
      </c>
      <c r="H697" t="s">
        <v>2436</v>
      </c>
      <c r="I697" t="s">
        <v>3449</v>
      </c>
      <c r="J697" t="s">
        <v>3450</v>
      </c>
      <c r="K697" s="12" t="s">
        <v>1902</v>
      </c>
    </row>
    <row r="698" spans="1:11" x14ac:dyDescent="0.35">
      <c r="A698" s="12" t="e">
        <f t="shared" si="34"/>
        <v>#N/A</v>
      </c>
      <c r="B698" s="12">
        <f t="shared" si="36"/>
        <v>1</v>
      </c>
      <c r="C698" s="12" t="e">
        <f t="shared" si="35"/>
        <v>#N/A</v>
      </c>
      <c r="D698" t="s">
        <v>86</v>
      </c>
      <c r="E698" t="s">
        <v>87</v>
      </c>
      <c r="F698" t="s">
        <v>141</v>
      </c>
      <c r="G698">
        <v>81101516</v>
      </c>
      <c r="H698" t="s">
        <v>3451</v>
      </c>
      <c r="I698" t="s">
        <v>3452</v>
      </c>
      <c r="J698" t="s">
        <v>3451</v>
      </c>
      <c r="K698" s="12" t="s">
        <v>1902</v>
      </c>
    </row>
    <row r="699" spans="1:11" x14ac:dyDescent="0.35">
      <c r="A699" s="12" t="e">
        <f t="shared" si="34"/>
        <v>#N/A</v>
      </c>
      <c r="B699" s="12">
        <f t="shared" si="36"/>
        <v>1</v>
      </c>
      <c r="C699" s="12" t="e">
        <f t="shared" si="35"/>
        <v>#N/A</v>
      </c>
      <c r="D699" t="s">
        <v>86</v>
      </c>
      <c r="E699" t="s">
        <v>87</v>
      </c>
      <c r="F699" t="s">
        <v>129</v>
      </c>
      <c r="G699">
        <v>80131802</v>
      </c>
      <c r="H699" t="s">
        <v>3453</v>
      </c>
      <c r="I699" t="s">
        <v>3454</v>
      </c>
      <c r="J699" t="s">
        <v>3455</v>
      </c>
      <c r="K699" s="12" t="s">
        <v>1902</v>
      </c>
    </row>
    <row r="700" spans="1:11" x14ac:dyDescent="0.35">
      <c r="A700" s="12" t="e">
        <f t="shared" si="34"/>
        <v>#N/A</v>
      </c>
      <c r="B700" s="12">
        <f t="shared" si="36"/>
        <v>1</v>
      </c>
      <c r="C700" s="12" t="e">
        <f t="shared" si="35"/>
        <v>#N/A</v>
      </c>
      <c r="D700" t="s">
        <v>86</v>
      </c>
      <c r="E700" t="s">
        <v>87</v>
      </c>
      <c r="F700" t="s">
        <v>96</v>
      </c>
      <c r="G700">
        <v>80101603</v>
      </c>
      <c r="H700" t="s">
        <v>2439</v>
      </c>
      <c r="I700" t="s">
        <v>3456</v>
      </c>
      <c r="J700" t="s">
        <v>3457</v>
      </c>
      <c r="K700" s="12" t="s">
        <v>1902</v>
      </c>
    </row>
    <row r="701" spans="1:11" x14ac:dyDescent="0.35">
      <c r="A701" s="12" t="e">
        <f t="shared" si="34"/>
        <v>#N/A</v>
      </c>
      <c r="B701" s="12">
        <f t="shared" si="36"/>
        <v>1</v>
      </c>
      <c r="C701" s="12" t="e">
        <f t="shared" si="35"/>
        <v>#N/A</v>
      </c>
      <c r="D701" t="s">
        <v>86</v>
      </c>
      <c r="E701" t="s">
        <v>87</v>
      </c>
      <c r="F701" t="s">
        <v>96</v>
      </c>
      <c r="G701">
        <v>81101526</v>
      </c>
      <c r="H701" t="s">
        <v>3458</v>
      </c>
      <c r="I701" t="s">
        <v>3459</v>
      </c>
      <c r="J701" t="s">
        <v>3458</v>
      </c>
      <c r="K701" s="12" t="s">
        <v>52</v>
      </c>
    </row>
    <row r="702" spans="1:11" x14ac:dyDescent="0.35">
      <c r="A702" s="12" t="e">
        <f t="shared" si="34"/>
        <v>#N/A</v>
      </c>
      <c r="B702" s="12">
        <f t="shared" si="36"/>
        <v>1</v>
      </c>
      <c r="C702" s="12" t="e">
        <f t="shared" si="35"/>
        <v>#N/A</v>
      </c>
      <c r="D702" t="s">
        <v>86</v>
      </c>
      <c r="E702" t="s">
        <v>87</v>
      </c>
      <c r="F702" t="s">
        <v>96</v>
      </c>
      <c r="G702">
        <v>84111501</v>
      </c>
      <c r="H702" t="s">
        <v>3460</v>
      </c>
      <c r="I702" t="s">
        <v>3461</v>
      </c>
      <c r="J702" t="s">
        <v>3462</v>
      </c>
      <c r="K702" s="12" t="s">
        <v>52</v>
      </c>
    </row>
    <row r="703" spans="1:11" x14ac:dyDescent="0.35">
      <c r="A703" s="12" t="e">
        <f t="shared" si="34"/>
        <v>#N/A</v>
      </c>
      <c r="B703" s="12">
        <f t="shared" si="36"/>
        <v>1</v>
      </c>
      <c r="C703" s="12" t="e">
        <f t="shared" si="35"/>
        <v>#N/A</v>
      </c>
      <c r="D703" t="s">
        <v>86</v>
      </c>
      <c r="E703" t="s">
        <v>87</v>
      </c>
      <c r="F703" t="s">
        <v>101</v>
      </c>
      <c r="G703">
        <v>82141704</v>
      </c>
      <c r="H703" t="s">
        <v>3463</v>
      </c>
      <c r="I703" t="s">
        <v>3464</v>
      </c>
      <c r="J703" t="s">
        <v>3465</v>
      </c>
      <c r="K703" s="12" t="s">
        <v>1902</v>
      </c>
    </row>
    <row r="704" spans="1:11" x14ac:dyDescent="0.35">
      <c r="A704" s="12" t="e">
        <f t="shared" si="34"/>
        <v>#N/A</v>
      </c>
      <c r="B704" s="12">
        <f t="shared" si="36"/>
        <v>1</v>
      </c>
      <c r="C704" s="12" t="e">
        <f t="shared" si="35"/>
        <v>#N/A</v>
      </c>
      <c r="D704" t="s">
        <v>86</v>
      </c>
      <c r="E704" t="s">
        <v>87</v>
      </c>
      <c r="F704" t="s">
        <v>101</v>
      </c>
      <c r="G704">
        <v>81101502</v>
      </c>
      <c r="H704" t="s">
        <v>3466</v>
      </c>
      <c r="I704" t="s">
        <v>3467</v>
      </c>
      <c r="J704" t="s">
        <v>3468</v>
      </c>
      <c r="K704" s="12" t="s">
        <v>52</v>
      </c>
    </row>
    <row r="705" spans="1:11" x14ac:dyDescent="0.35">
      <c r="A705" s="12" t="e">
        <f t="shared" si="34"/>
        <v>#N/A</v>
      </c>
      <c r="B705" s="12">
        <f t="shared" si="36"/>
        <v>1</v>
      </c>
      <c r="C705" s="12" t="e">
        <f t="shared" si="35"/>
        <v>#N/A</v>
      </c>
      <c r="D705" t="s">
        <v>86</v>
      </c>
      <c r="E705" t="s">
        <v>87</v>
      </c>
      <c r="F705" t="s">
        <v>101</v>
      </c>
      <c r="G705">
        <v>80101605</v>
      </c>
      <c r="H705" t="s">
        <v>3469</v>
      </c>
      <c r="I705" t="s">
        <v>3470</v>
      </c>
      <c r="J705" t="s">
        <v>3471</v>
      </c>
      <c r="K705" s="12" t="s">
        <v>52</v>
      </c>
    </row>
    <row r="706" spans="1:11" x14ac:dyDescent="0.35">
      <c r="A706" s="12" t="e">
        <f t="shared" si="34"/>
        <v>#N/A</v>
      </c>
      <c r="B706" s="12">
        <f t="shared" si="36"/>
        <v>1</v>
      </c>
      <c r="C706" s="12" t="e">
        <f t="shared" si="35"/>
        <v>#N/A</v>
      </c>
      <c r="D706" t="s">
        <v>86</v>
      </c>
      <c r="E706" t="s">
        <v>87</v>
      </c>
      <c r="F706" t="s">
        <v>111</v>
      </c>
      <c r="G706">
        <v>93142003</v>
      </c>
      <c r="H706" t="s">
        <v>3472</v>
      </c>
      <c r="I706" t="s">
        <v>3473</v>
      </c>
      <c r="J706" t="s">
        <v>3474</v>
      </c>
      <c r="K706" s="12" t="s">
        <v>1902</v>
      </c>
    </row>
    <row r="707" spans="1:11" x14ac:dyDescent="0.35">
      <c r="A707" s="12" t="e">
        <f t="shared" ref="A707:A770" si="37">"A"&amp;C707&amp;"B"&amp;B707</f>
        <v>#N/A</v>
      </c>
      <c r="B707" s="12">
        <f t="shared" si="36"/>
        <v>1</v>
      </c>
      <c r="C707" s="12" t="e">
        <f t="shared" ref="C707:C770" si="38">VLOOKUP(D707&amp;E707&amp;F707,T:U,2,FALSE)</f>
        <v>#N/A</v>
      </c>
      <c r="D707" t="s">
        <v>86</v>
      </c>
      <c r="E707" t="s">
        <v>87</v>
      </c>
      <c r="F707" t="s">
        <v>111</v>
      </c>
      <c r="G707">
        <v>93142002</v>
      </c>
      <c r="H707" t="s">
        <v>3475</v>
      </c>
      <c r="I707" t="s">
        <v>3476</v>
      </c>
      <c r="J707" t="s">
        <v>3477</v>
      </c>
      <c r="K707" s="12" t="s">
        <v>52</v>
      </c>
    </row>
    <row r="708" spans="1:11" x14ac:dyDescent="0.35">
      <c r="A708" s="12" t="e">
        <f t="shared" si="37"/>
        <v>#N/A</v>
      </c>
      <c r="B708" s="12">
        <f t="shared" ref="B708:B771" si="39">IFERROR(IF(C708=C707,B707+1,1),1)</f>
        <v>1</v>
      </c>
      <c r="C708" s="12" t="e">
        <f t="shared" si="38"/>
        <v>#N/A</v>
      </c>
      <c r="D708" t="s">
        <v>86</v>
      </c>
      <c r="E708" t="s">
        <v>87</v>
      </c>
      <c r="F708" t="s">
        <v>111</v>
      </c>
      <c r="G708">
        <v>70131701</v>
      </c>
      <c r="H708" t="s">
        <v>3478</v>
      </c>
      <c r="I708" t="s">
        <v>3479</v>
      </c>
      <c r="J708" t="s">
        <v>3480</v>
      </c>
      <c r="K708" s="12" t="s">
        <v>52</v>
      </c>
    </row>
    <row r="709" spans="1:11" x14ac:dyDescent="0.35">
      <c r="A709" s="12" t="e">
        <f t="shared" si="37"/>
        <v>#N/A</v>
      </c>
      <c r="B709" s="12">
        <f t="shared" si="39"/>
        <v>1</v>
      </c>
      <c r="C709" s="12" t="e">
        <f t="shared" si="38"/>
        <v>#N/A</v>
      </c>
      <c r="D709" t="s">
        <v>86</v>
      </c>
      <c r="E709" t="s">
        <v>87</v>
      </c>
      <c r="F709" t="s">
        <v>111</v>
      </c>
      <c r="G709">
        <v>84121706</v>
      </c>
      <c r="H709" t="s">
        <v>2969</v>
      </c>
      <c r="I709" t="s">
        <v>3481</v>
      </c>
      <c r="J709" t="s">
        <v>3482</v>
      </c>
      <c r="K709" s="12" t="s">
        <v>52</v>
      </c>
    </row>
    <row r="710" spans="1:11" x14ac:dyDescent="0.35">
      <c r="A710" s="12" t="e">
        <f t="shared" si="37"/>
        <v>#N/A</v>
      </c>
      <c r="B710" s="12">
        <f t="shared" si="39"/>
        <v>1</v>
      </c>
      <c r="C710" s="12" t="e">
        <f t="shared" si="38"/>
        <v>#N/A</v>
      </c>
      <c r="D710" t="s">
        <v>86</v>
      </c>
      <c r="E710" t="s">
        <v>87</v>
      </c>
      <c r="F710" t="s">
        <v>111</v>
      </c>
      <c r="G710">
        <v>80161601</v>
      </c>
      <c r="H710" t="s">
        <v>3483</v>
      </c>
      <c r="I710" t="s">
        <v>3484</v>
      </c>
      <c r="J710" t="s">
        <v>3485</v>
      </c>
      <c r="K710" s="12" t="s">
        <v>52</v>
      </c>
    </row>
    <row r="711" spans="1:11" x14ac:dyDescent="0.35">
      <c r="A711" s="12" t="e">
        <f t="shared" si="37"/>
        <v>#N/A</v>
      </c>
      <c r="B711" s="12">
        <f t="shared" si="39"/>
        <v>1</v>
      </c>
      <c r="C711" s="12" t="e">
        <f t="shared" si="38"/>
        <v>#N/A</v>
      </c>
      <c r="D711" t="s">
        <v>86</v>
      </c>
      <c r="E711" t="s">
        <v>87</v>
      </c>
      <c r="F711" t="s">
        <v>111</v>
      </c>
      <c r="G711">
        <v>80131600</v>
      </c>
      <c r="H711" t="s">
        <v>3486</v>
      </c>
      <c r="I711" t="s">
        <v>3487</v>
      </c>
      <c r="J711" t="s">
        <v>3488</v>
      </c>
      <c r="K711" s="12" t="s">
        <v>52</v>
      </c>
    </row>
    <row r="712" spans="1:11" x14ac:dyDescent="0.35">
      <c r="A712" s="12" t="e">
        <f t="shared" si="37"/>
        <v>#N/A</v>
      </c>
      <c r="B712" s="12">
        <f t="shared" si="39"/>
        <v>1</v>
      </c>
      <c r="C712" s="12" t="e">
        <f t="shared" si="38"/>
        <v>#N/A</v>
      </c>
      <c r="D712" t="s">
        <v>86</v>
      </c>
      <c r="E712" t="s">
        <v>87</v>
      </c>
      <c r="F712" t="s">
        <v>111</v>
      </c>
      <c r="G712">
        <v>80131603</v>
      </c>
      <c r="H712" t="s">
        <v>3489</v>
      </c>
      <c r="I712" t="s">
        <v>3490</v>
      </c>
      <c r="J712" t="s">
        <v>3491</v>
      </c>
      <c r="K712" s="12" t="s">
        <v>52</v>
      </c>
    </row>
    <row r="713" spans="1:11" x14ac:dyDescent="0.35">
      <c r="A713" s="12" t="e">
        <f t="shared" si="37"/>
        <v>#N/A</v>
      </c>
      <c r="B713" s="12">
        <f t="shared" si="39"/>
        <v>1</v>
      </c>
      <c r="C713" s="12" t="e">
        <f t="shared" si="38"/>
        <v>#N/A</v>
      </c>
      <c r="D713" t="s">
        <v>86</v>
      </c>
      <c r="E713" t="s">
        <v>87</v>
      </c>
      <c r="F713" t="s">
        <v>111</v>
      </c>
      <c r="G713">
        <v>80131604</v>
      </c>
      <c r="H713" t="s">
        <v>3492</v>
      </c>
      <c r="I713" t="s">
        <v>3493</v>
      </c>
      <c r="J713" t="s">
        <v>3494</v>
      </c>
      <c r="K713" s="12" t="s">
        <v>52</v>
      </c>
    </row>
    <row r="714" spans="1:11" x14ac:dyDescent="0.35">
      <c r="A714" s="12" t="e">
        <f t="shared" si="37"/>
        <v>#N/A</v>
      </c>
      <c r="B714" s="12">
        <f t="shared" si="39"/>
        <v>1</v>
      </c>
      <c r="C714" s="12" t="e">
        <f t="shared" si="38"/>
        <v>#N/A</v>
      </c>
      <c r="D714" t="s">
        <v>86</v>
      </c>
      <c r="E714" t="s">
        <v>87</v>
      </c>
      <c r="F714" t="s">
        <v>111</v>
      </c>
      <c r="G714">
        <v>80131605</v>
      </c>
      <c r="H714" t="s">
        <v>3495</v>
      </c>
      <c r="I714" t="s">
        <v>3496</v>
      </c>
      <c r="J714" t="s">
        <v>3497</v>
      </c>
      <c r="K714" s="12" t="s">
        <v>52</v>
      </c>
    </row>
    <row r="715" spans="1:11" x14ac:dyDescent="0.35">
      <c r="A715" s="12" t="e">
        <f t="shared" si="37"/>
        <v>#N/A</v>
      </c>
      <c r="B715" s="12">
        <f t="shared" si="39"/>
        <v>1</v>
      </c>
      <c r="C715" s="12" t="e">
        <f t="shared" si="38"/>
        <v>#N/A</v>
      </c>
      <c r="D715" t="s">
        <v>86</v>
      </c>
      <c r="E715" t="s">
        <v>87</v>
      </c>
      <c r="F715" t="s">
        <v>111</v>
      </c>
      <c r="G715">
        <v>80161702</v>
      </c>
      <c r="H715" t="s">
        <v>2701</v>
      </c>
      <c r="I715" t="s">
        <v>3498</v>
      </c>
      <c r="J715" t="s">
        <v>3499</v>
      </c>
      <c r="K715" s="12" t="s">
        <v>52</v>
      </c>
    </row>
    <row r="716" spans="1:11" x14ac:dyDescent="0.35">
      <c r="A716" s="12" t="str">
        <f t="shared" si="37"/>
        <v>A35B1</v>
      </c>
      <c r="B716" s="12">
        <f t="shared" si="39"/>
        <v>1</v>
      </c>
      <c r="C716" s="12">
        <f t="shared" si="38"/>
        <v>35</v>
      </c>
      <c r="D716" t="s">
        <v>86</v>
      </c>
      <c r="E716" t="s">
        <v>87</v>
      </c>
      <c r="F716" t="s">
        <v>102</v>
      </c>
      <c r="G716">
        <v>81101701</v>
      </c>
      <c r="H716" t="s">
        <v>1900</v>
      </c>
      <c r="I716" t="s">
        <v>3500</v>
      </c>
      <c r="J716" t="s">
        <v>3501</v>
      </c>
      <c r="K716" s="12" t="s">
        <v>1902</v>
      </c>
    </row>
    <row r="717" spans="1:11" x14ac:dyDescent="0.35">
      <c r="A717" s="12" t="e">
        <f t="shared" si="37"/>
        <v>#N/A</v>
      </c>
      <c r="B717" s="12">
        <f t="shared" si="39"/>
        <v>1</v>
      </c>
      <c r="C717" s="12" t="e">
        <f t="shared" si="38"/>
        <v>#N/A</v>
      </c>
      <c r="D717" t="s">
        <v>86</v>
      </c>
      <c r="E717" t="s">
        <v>87</v>
      </c>
      <c r="F717" t="s">
        <v>95</v>
      </c>
      <c r="G717">
        <v>72141502</v>
      </c>
      <c r="H717" t="s">
        <v>3502</v>
      </c>
      <c r="I717" t="s">
        <v>3503</v>
      </c>
      <c r="J717" t="s">
        <v>3504</v>
      </c>
      <c r="K717" s="12" t="s">
        <v>1902</v>
      </c>
    </row>
    <row r="718" spans="1:11" x14ac:dyDescent="0.35">
      <c r="A718" s="12" t="e">
        <f t="shared" si="37"/>
        <v>#N/A</v>
      </c>
      <c r="B718" s="12">
        <f t="shared" si="39"/>
        <v>1</v>
      </c>
      <c r="C718" s="12" t="e">
        <f t="shared" si="38"/>
        <v>#N/A</v>
      </c>
      <c r="D718" t="s">
        <v>86</v>
      </c>
      <c r="E718" t="s">
        <v>87</v>
      </c>
      <c r="F718" t="s">
        <v>95</v>
      </c>
      <c r="G718">
        <v>81102503</v>
      </c>
      <c r="H718" t="s">
        <v>3505</v>
      </c>
      <c r="I718" t="s">
        <v>3506</v>
      </c>
      <c r="J718" t="s">
        <v>3505</v>
      </c>
      <c r="K718" s="12" t="s">
        <v>52</v>
      </c>
    </row>
    <row r="719" spans="1:11" x14ac:dyDescent="0.35">
      <c r="A719" s="12" t="e">
        <f t="shared" si="37"/>
        <v>#N/A</v>
      </c>
      <c r="B719" s="12">
        <f t="shared" si="39"/>
        <v>1</v>
      </c>
      <c r="C719" s="12" t="e">
        <f t="shared" si="38"/>
        <v>#N/A</v>
      </c>
      <c r="D719" t="s">
        <v>86</v>
      </c>
      <c r="E719" t="s">
        <v>87</v>
      </c>
      <c r="F719" t="s">
        <v>95</v>
      </c>
      <c r="G719">
        <v>81101513</v>
      </c>
      <c r="H719" t="s">
        <v>3507</v>
      </c>
      <c r="I719" t="s">
        <v>3508</v>
      </c>
      <c r="J719" t="s">
        <v>3507</v>
      </c>
      <c r="K719" s="12" t="s">
        <v>52</v>
      </c>
    </row>
    <row r="720" spans="1:11" x14ac:dyDescent="0.35">
      <c r="A720" s="12" t="e">
        <f t="shared" si="37"/>
        <v>#N/A</v>
      </c>
      <c r="B720" s="12">
        <f t="shared" si="39"/>
        <v>1</v>
      </c>
      <c r="C720" s="12" t="e">
        <f t="shared" si="38"/>
        <v>#N/A</v>
      </c>
      <c r="D720" t="s">
        <v>86</v>
      </c>
      <c r="E720" t="s">
        <v>87</v>
      </c>
      <c r="F720" t="s">
        <v>132</v>
      </c>
      <c r="G720">
        <v>80101504</v>
      </c>
      <c r="H720" t="s">
        <v>2399</v>
      </c>
      <c r="I720" t="s">
        <v>3509</v>
      </c>
      <c r="J720" t="s">
        <v>3510</v>
      </c>
      <c r="K720" s="12" t="s">
        <v>1902</v>
      </c>
    </row>
    <row r="721" spans="1:11" x14ac:dyDescent="0.35">
      <c r="A721" s="12" t="e">
        <f t="shared" si="37"/>
        <v>#N/A</v>
      </c>
      <c r="B721" s="12">
        <f t="shared" si="39"/>
        <v>1</v>
      </c>
      <c r="C721" s="12" t="e">
        <f t="shared" si="38"/>
        <v>#N/A</v>
      </c>
      <c r="D721" t="s">
        <v>86</v>
      </c>
      <c r="E721" t="s">
        <v>87</v>
      </c>
      <c r="F721" t="s">
        <v>132</v>
      </c>
      <c r="G721">
        <v>80101505</v>
      </c>
      <c r="H721" t="s">
        <v>2413</v>
      </c>
      <c r="I721" t="s">
        <v>3511</v>
      </c>
      <c r="J721" t="s">
        <v>3512</v>
      </c>
      <c r="K721" s="12" t="s">
        <v>52</v>
      </c>
    </row>
    <row r="722" spans="1:11" x14ac:dyDescent="0.35">
      <c r="A722" s="12" t="e">
        <f t="shared" si="37"/>
        <v>#N/A</v>
      </c>
      <c r="B722" s="12">
        <f t="shared" si="39"/>
        <v>1</v>
      </c>
      <c r="C722" s="12" t="e">
        <f t="shared" si="38"/>
        <v>#N/A</v>
      </c>
      <c r="D722" t="s">
        <v>86</v>
      </c>
      <c r="E722" t="s">
        <v>87</v>
      </c>
      <c r="F722" t="s">
        <v>132</v>
      </c>
      <c r="G722">
        <v>93142001</v>
      </c>
      <c r="H722" t="s">
        <v>3513</v>
      </c>
      <c r="I722" t="s">
        <v>3514</v>
      </c>
      <c r="J722" t="s">
        <v>3513</v>
      </c>
      <c r="K722" s="12" t="s">
        <v>52</v>
      </c>
    </row>
    <row r="723" spans="1:11" x14ac:dyDescent="0.35">
      <c r="A723" s="12" t="e">
        <f t="shared" si="37"/>
        <v>#N/A</v>
      </c>
      <c r="B723" s="12">
        <f t="shared" si="39"/>
        <v>1</v>
      </c>
      <c r="C723" s="12" t="e">
        <f t="shared" si="38"/>
        <v>#N/A</v>
      </c>
      <c r="D723" t="s">
        <v>86</v>
      </c>
      <c r="E723" t="s">
        <v>87</v>
      </c>
      <c r="F723" t="s">
        <v>91</v>
      </c>
      <c r="G723">
        <v>80101607</v>
      </c>
      <c r="H723" t="s">
        <v>2433</v>
      </c>
      <c r="I723" t="s">
        <v>3515</v>
      </c>
      <c r="J723" t="s">
        <v>3516</v>
      </c>
      <c r="K723" s="12" t="s">
        <v>1902</v>
      </c>
    </row>
    <row r="724" spans="1:11" x14ac:dyDescent="0.35">
      <c r="A724" s="12" t="e">
        <f t="shared" si="37"/>
        <v>#N/A</v>
      </c>
      <c r="B724" s="12">
        <f t="shared" si="39"/>
        <v>1</v>
      </c>
      <c r="C724" s="12" t="e">
        <f t="shared" si="38"/>
        <v>#N/A</v>
      </c>
      <c r="D724" t="s">
        <v>86</v>
      </c>
      <c r="E724" t="s">
        <v>87</v>
      </c>
      <c r="F724" t="s">
        <v>123</v>
      </c>
      <c r="G724">
        <v>81101600</v>
      </c>
      <c r="H724" t="s">
        <v>3517</v>
      </c>
      <c r="I724" t="s">
        <v>3518</v>
      </c>
      <c r="J724" t="s">
        <v>3519</v>
      </c>
      <c r="K724" s="12" t="s">
        <v>1902</v>
      </c>
    </row>
    <row r="725" spans="1:11" x14ac:dyDescent="0.35">
      <c r="A725" s="12" t="e">
        <f t="shared" si="37"/>
        <v>#N/A</v>
      </c>
      <c r="B725" s="12">
        <f t="shared" si="39"/>
        <v>1</v>
      </c>
      <c r="C725" s="12" t="e">
        <f t="shared" si="38"/>
        <v>#N/A</v>
      </c>
      <c r="D725" t="s">
        <v>86</v>
      </c>
      <c r="E725" t="s">
        <v>87</v>
      </c>
      <c r="F725" t="s">
        <v>123</v>
      </c>
      <c r="G725">
        <v>81101605</v>
      </c>
      <c r="H725" t="s">
        <v>3520</v>
      </c>
      <c r="I725" t="s">
        <v>3521</v>
      </c>
      <c r="J725" t="s">
        <v>3522</v>
      </c>
      <c r="K725" s="12" t="s">
        <v>52</v>
      </c>
    </row>
    <row r="726" spans="1:11" x14ac:dyDescent="0.35">
      <c r="A726" s="12" t="e">
        <f t="shared" si="37"/>
        <v>#N/A</v>
      </c>
      <c r="B726" s="12">
        <f t="shared" si="39"/>
        <v>1</v>
      </c>
      <c r="C726" s="12" t="e">
        <f t="shared" si="38"/>
        <v>#N/A</v>
      </c>
      <c r="D726" t="s">
        <v>86</v>
      </c>
      <c r="E726" t="s">
        <v>87</v>
      </c>
      <c r="F726" t="s">
        <v>123</v>
      </c>
      <c r="G726">
        <v>81101601</v>
      </c>
      <c r="H726" t="s">
        <v>3523</v>
      </c>
      <c r="I726" t="s">
        <v>3524</v>
      </c>
      <c r="J726" t="s">
        <v>3525</v>
      </c>
      <c r="K726" s="12" t="s">
        <v>52</v>
      </c>
    </row>
    <row r="727" spans="1:11" x14ac:dyDescent="0.35">
      <c r="A727" s="12" t="e">
        <f t="shared" si="37"/>
        <v>#N/A</v>
      </c>
      <c r="B727" s="12">
        <f t="shared" si="39"/>
        <v>1</v>
      </c>
      <c r="C727" s="12" t="e">
        <f t="shared" si="38"/>
        <v>#N/A</v>
      </c>
      <c r="D727" t="s">
        <v>86</v>
      </c>
      <c r="E727" t="s">
        <v>87</v>
      </c>
      <c r="F727" t="s">
        <v>123</v>
      </c>
      <c r="G727">
        <v>72151204</v>
      </c>
      <c r="H727" t="s">
        <v>3526</v>
      </c>
      <c r="I727" t="s">
        <v>3527</v>
      </c>
      <c r="J727" t="s">
        <v>3528</v>
      </c>
      <c r="K727" s="12" t="s">
        <v>52</v>
      </c>
    </row>
    <row r="728" spans="1:11" x14ac:dyDescent="0.35">
      <c r="A728" s="12" t="e">
        <f t="shared" si="37"/>
        <v>#N/A</v>
      </c>
      <c r="B728" s="12">
        <f t="shared" si="39"/>
        <v>1</v>
      </c>
      <c r="C728" s="12" t="e">
        <f t="shared" si="38"/>
        <v>#N/A</v>
      </c>
      <c r="D728" t="s">
        <v>86</v>
      </c>
      <c r="E728" t="s">
        <v>87</v>
      </c>
      <c r="F728" t="s">
        <v>123</v>
      </c>
      <c r="G728">
        <v>72151201</v>
      </c>
      <c r="H728" t="s">
        <v>3529</v>
      </c>
      <c r="I728" t="s">
        <v>3530</v>
      </c>
      <c r="J728" t="s">
        <v>3531</v>
      </c>
      <c r="K728" s="12" t="s">
        <v>52</v>
      </c>
    </row>
    <row r="729" spans="1:11" x14ac:dyDescent="0.35">
      <c r="A729" s="12" t="e">
        <f t="shared" si="37"/>
        <v>#N/A</v>
      </c>
      <c r="B729" s="12">
        <f t="shared" si="39"/>
        <v>1</v>
      </c>
      <c r="C729" s="12" t="e">
        <f t="shared" si="38"/>
        <v>#N/A</v>
      </c>
      <c r="D729" t="s">
        <v>86</v>
      </c>
      <c r="E729" t="s">
        <v>87</v>
      </c>
      <c r="F729" t="s">
        <v>123</v>
      </c>
      <c r="G729">
        <v>72151202</v>
      </c>
      <c r="H729" t="s">
        <v>3532</v>
      </c>
      <c r="I729" t="s">
        <v>3533</v>
      </c>
      <c r="J729" t="s">
        <v>3534</v>
      </c>
      <c r="K729" s="12" t="s">
        <v>52</v>
      </c>
    </row>
    <row r="730" spans="1:11" x14ac:dyDescent="0.35">
      <c r="A730" s="12" t="e">
        <f t="shared" si="37"/>
        <v>#N/A</v>
      </c>
      <c r="B730" s="12">
        <f t="shared" si="39"/>
        <v>1</v>
      </c>
      <c r="C730" s="12" t="e">
        <f t="shared" si="38"/>
        <v>#N/A</v>
      </c>
      <c r="D730" t="s">
        <v>86</v>
      </c>
      <c r="E730" t="s">
        <v>87</v>
      </c>
      <c r="F730" t="s">
        <v>123</v>
      </c>
      <c r="G730">
        <v>72151203</v>
      </c>
      <c r="H730" t="s">
        <v>3535</v>
      </c>
      <c r="I730" t="s">
        <v>3536</v>
      </c>
      <c r="J730" t="s">
        <v>3537</v>
      </c>
      <c r="K730" s="12" t="s">
        <v>52</v>
      </c>
    </row>
    <row r="731" spans="1:11" x14ac:dyDescent="0.35">
      <c r="A731" s="12" t="e">
        <f t="shared" si="37"/>
        <v>#N/A</v>
      </c>
      <c r="B731" s="12">
        <f t="shared" si="39"/>
        <v>1</v>
      </c>
      <c r="C731" s="12" t="e">
        <f t="shared" si="38"/>
        <v>#N/A</v>
      </c>
      <c r="D731" t="s">
        <v>86</v>
      </c>
      <c r="E731" t="s">
        <v>87</v>
      </c>
      <c r="F731" t="s">
        <v>123</v>
      </c>
      <c r="G731">
        <v>47101522</v>
      </c>
      <c r="H731" t="s">
        <v>3538</v>
      </c>
      <c r="I731" t="s">
        <v>3539</v>
      </c>
      <c r="J731" t="s">
        <v>3538</v>
      </c>
      <c r="K731" s="12" t="s">
        <v>52</v>
      </c>
    </row>
    <row r="732" spans="1:11" x14ac:dyDescent="0.35">
      <c r="A732" s="12" t="e">
        <f t="shared" si="37"/>
        <v>#N/A</v>
      </c>
      <c r="B732" s="12">
        <f t="shared" si="39"/>
        <v>1</v>
      </c>
      <c r="C732" s="12" t="e">
        <f t="shared" si="38"/>
        <v>#N/A</v>
      </c>
      <c r="D732" t="s">
        <v>86</v>
      </c>
      <c r="E732" t="s">
        <v>87</v>
      </c>
      <c r="F732" t="s">
        <v>123</v>
      </c>
      <c r="G732">
        <v>81102701</v>
      </c>
      <c r="H732" t="s">
        <v>3540</v>
      </c>
      <c r="I732" t="s">
        <v>3541</v>
      </c>
      <c r="J732" t="s">
        <v>3540</v>
      </c>
      <c r="K732" s="12" t="s">
        <v>52</v>
      </c>
    </row>
    <row r="733" spans="1:11" x14ac:dyDescent="0.35">
      <c r="A733" s="12" t="e">
        <f t="shared" si="37"/>
        <v>#N/A</v>
      </c>
      <c r="B733" s="12">
        <f t="shared" si="39"/>
        <v>1</v>
      </c>
      <c r="C733" s="12" t="e">
        <f t="shared" si="38"/>
        <v>#N/A</v>
      </c>
      <c r="D733" t="s">
        <v>86</v>
      </c>
      <c r="E733" t="s">
        <v>87</v>
      </c>
      <c r="F733" t="s">
        <v>135</v>
      </c>
      <c r="G733">
        <v>81111819</v>
      </c>
      <c r="H733" t="s">
        <v>2981</v>
      </c>
      <c r="I733" t="s">
        <v>3542</v>
      </c>
      <c r="J733" t="s">
        <v>3543</v>
      </c>
      <c r="K733" s="12" t="s">
        <v>1902</v>
      </c>
    </row>
    <row r="734" spans="1:11" x14ac:dyDescent="0.35">
      <c r="A734" s="12" t="e">
        <f t="shared" si="37"/>
        <v>#N/A</v>
      </c>
      <c r="B734" s="12">
        <f t="shared" si="39"/>
        <v>1</v>
      </c>
      <c r="C734" s="12" t="e">
        <f t="shared" si="38"/>
        <v>#N/A</v>
      </c>
      <c r="D734" t="s">
        <v>86</v>
      </c>
      <c r="E734" t="s">
        <v>87</v>
      </c>
      <c r="F734" t="s">
        <v>135</v>
      </c>
      <c r="G734">
        <v>72151704</v>
      </c>
      <c r="H734" t="s">
        <v>2018</v>
      </c>
      <c r="I734" t="s">
        <v>3544</v>
      </c>
      <c r="J734" t="s">
        <v>3545</v>
      </c>
      <c r="K734" s="12" t="s">
        <v>52</v>
      </c>
    </row>
    <row r="735" spans="1:11" x14ac:dyDescent="0.35">
      <c r="A735" s="12" t="e">
        <f t="shared" si="37"/>
        <v>#N/A</v>
      </c>
      <c r="B735" s="12">
        <f t="shared" si="39"/>
        <v>1</v>
      </c>
      <c r="C735" s="12" t="e">
        <f t="shared" si="38"/>
        <v>#N/A</v>
      </c>
      <c r="D735" t="s">
        <v>86</v>
      </c>
      <c r="E735" t="s">
        <v>87</v>
      </c>
      <c r="F735" t="s">
        <v>128</v>
      </c>
      <c r="G735">
        <v>80101513</v>
      </c>
      <c r="H735" t="s">
        <v>2402</v>
      </c>
      <c r="I735" t="s">
        <v>3546</v>
      </c>
      <c r="J735" t="s">
        <v>3547</v>
      </c>
      <c r="K735" s="12" t="s">
        <v>1902</v>
      </c>
    </row>
    <row r="736" spans="1:11" x14ac:dyDescent="0.35">
      <c r="A736" s="12" t="e">
        <f t="shared" si="37"/>
        <v>#N/A</v>
      </c>
      <c r="B736" s="12">
        <f t="shared" si="39"/>
        <v>1</v>
      </c>
      <c r="C736" s="12" t="e">
        <f t="shared" si="38"/>
        <v>#N/A</v>
      </c>
      <c r="D736" t="s">
        <v>86</v>
      </c>
      <c r="E736" t="s">
        <v>87</v>
      </c>
      <c r="F736" t="s">
        <v>128</v>
      </c>
      <c r="G736">
        <v>93101506</v>
      </c>
      <c r="H736" t="s">
        <v>3548</v>
      </c>
      <c r="I736" t="s">
        <v>3549</v>
      </c>
      <c r="J736" t="s">
        <v>3550</v>
      </c>
      <c r="K736" s="12" t="s">
        <v>52</v>
      </c>
    </row>
    <row r="737" spans="1:11" x14ac:dyDescent="0.35">
      <c r="A737" s="12" t="e">
        <f t="shared" si="37"/>
        <v>#N/A</v>
      </c>
      <c r="B737" s="12">
        <f t="shared" si="39"/>
        <v>1</v>
      </c>
      <c r="C737" s="12" t="e">
        <f t="shared" si="38"/>
        <v>#N/A</v>
      </c>
      <c r="D737" t="s">
        <v>86</v>
      </c>
      <c r="E737" t="s">
        <v>87</v>
      </c>
      <c r="F737" t="s">
        <v>128</v>
      </c>
      <c r="G737">
        <v>80161600</v>
      </c>
      <c r="H737" t="s">
        <v>3551</v>
      </c>
      <c r="I737" t="s">
        <v>3552</v>
      </c>
      <c r="J737" t="s">
        <v>3553</v>
      </c>
      <c r="K737" s="12" t="s">
        <v>52</v>
      </c>
    </row>
    <row r="738" spans="1:11" x14ac:dyDescent="0.35">
      <c r="A738" s="12" t="e">
        <f t="shared" si="37"/>
        <v>#N/A</v>
      </c>
      <c r="B738" s="12">
        <f t="shared" si="39"/>
        <v>1</v>
      </c>
      <c r="C738" s="12" t="e">
        <f t="shared" si="38"/>
        <v>#N/A</v>
      </c>
      <c r="D738" t="s">
        <v>86</v>
      </c>
      <c r="E738" t="s">
        <v>87</v>
      </c>
      <c r="F738" t="s">
        <v>128</v>
      </c>
      <c r="G738">
        <v>94101610</v>
      </c>
      <c r="H738" t="s">
        <v>3554</v>
      </c>
      <c r="I738" t="s">
        <v>3555</v>
      </c>
      <c r="J738" t="s">
        <v>3556</v>
      </c>
      <c r="K738" s="12" t="s">
        <v>52</v>
      </c>
    </row>
    <row r="739" spans="1:11" x14ac:dyDescent="0.35">
      <c r="A739" s="12" t="e">
        <f t="shared" si="37"/>
        <v>#N/A</v>
      </c>
      <c r="B739" s="12">
        <f t="shared" si="39"/>
        <v>1</v>
      </c>
      <c r="C739" s="12" t="e">
        <f t="shared" si="38"/>
        <v>#N/A</v>
      </c>
      <c r="D739" t="s">
        <v>86</v>
      </c>
      <c r="E739" t="s">
        <v>87</v>
      </c>
      <c r="F739" t="s">
        <v>128</v>
      </c>
      <c r="G739">
        <v>80122002</v>
      </c>
      <c r="H739" t="s">
        <v>3557</v>
      </c>
      <c r="I739" t="s">
        <v>3558</v>
      </c>
      <c r="J739" t="s">
        <v>3559</v>
      </c>
      <c r="K739" s="12" t="s">
        <v>52</v>
      </c>
    </row>
    <row r="740" spans="1:11" x14ac:dyDescent="0.35">
      <c r="A740" s="12" t="e">
        <f t="shared" si="37"/>
        <v>#N/A</v>
      </c>
      <c r="B740" s="12">
        <f t="shared" si="39"/>
        <v>1</v>
      </c>
      <c r="C740" s="12" t="e">
        <f t="shared" si="38"/>
        <v>#N/A</v>
      </c>
      <c r="D740" t="s">
        <v>86</v>
      </c>
      <c r="E740" t="s">
        <v>87</v>
      </c>
      <c r="F740" t="s">
        <v>105</v>
      </c>
      <c r="G740">
        <v>77101504</v>
      </c>
      <c r="H740" t="s">
        <v>3244</v>
      </c>
      <c r="I740" t="s">
        <v>3560</v>
      </c>
      <c r="J740" t="s">
        <v>3561</v>
      </c>
      <c r="K740" s="12" t="s">
        <v>1902</v>
      </c>
    </row>
    <row r="741" spans="1:11" x14ac:dyDescent="0.35">
      <c r="A741" s="12" t="e">
        <f t="shared" si="37"/>
        <v>#N/A</v>
      </c>
      <c r="B741" s="12">
        <f t="shared" si="39"/>
        <v>1</v>
      </c>
      <c r="C741" s="12" t="e">
        <f t="shared" si="38"/>
        <v>#N/A</v>
      </c>
      <c r="D741" t="s">
        <v>86</v>
      </c>
      <c r="E741" t="s">
        <v>87</v>
      </c>
      <c r="F741" t="s">
        <v>119</v>
      </c>
      <c r="G741">
        <v>81151604</v>
      </c>
      <c r="H741" t="s">
        <v>3562</v>
      </c>
      <c r="I741" t="s">
        <v>3563</v>
      </c>
      <c r="J741" t="s">
        <v>3564</v>
      </c>
      <c r="K741" s="12" t="s">
        <v>1902</v>
      </c>
    </row>
    <row r="742" spans="1:11" x14ac:dyDescent="0.35">
      <c r="A742" s="12" t="e">
        <f t="shared" si="37"/>
        <v>#N/A</v>
      </c>
      <c r="B742" s="12">
        <f t="shared" si="39"/>
        <v>1</v>
      </c>
      <c r="C742" s="12" t="e">
        <f t="shared" si="38"/>
        <v>#N/A</v>
      </c>
      <c r="D742" t="s">
        <v>86</v>
      </c>
      <c r="E742" t="s">
        <v>87</v>
      </c>
      <c r="F742" t="s">
        <v>137</v>
      </c>
      <c r="G742">
        <v>81102201</v>
      </c>
      <c r="H742" t="s">
        <v>3382</v>
      </c>
      <c r="I742" t="s">
        <v>3565</v>
      </c>
      <c r="J742" t="s">
        <v>3566</v>
      </c>
      <c r="K742" s="12" t="s">
        <v>1902</v>
      </c>
    </row>
    <row r="743" spans="1:11" x14ac:dyDescent="0.35">
      <c r="A743" s="12" t="e">
        <f t="shared" si="37"/>
        <v>#N/A</v>
      </c>
      <c r="B743" s="12">
        <f t="shared" si="39"/>
        <v>1</v>
      </c>
      <c r="C743" s="12" t="e">
        <f t="shared" si="38"/>
        <v>#N/A</v>
      </c>
      <c r="D743" t="s">
        <v>86</v>
      </c>
      <c r="E743" t="s">
        <v>87</v>
      </c>
      <c r="F743" t="s">
        <v>137</v>
      </c>
      <c r="G743">
        <v>46161524</v>
      </c>
      <c r="H743" t="s">
        <v>3567</v>
      </c>
      <c r="I743" t="s">
        <v>3568</v>
      </c>
      <c r="J743" t="s">
        <v>3569</v>
      </c>
      <c r="K743" s="12" t="s">
        <v>52</v>
      </c>
    </row>
    <row r="744" spans="1:11" x14ac:dyDescent="0.35">
      <c r="A744" s="12" t="e">
        <f t="shared" si="37"/>
        <v>#N/A</v>
      </c>
      <c r="B744" s="12">
        <f t="shared" si="39"/>
        <v>1</v>
      </c>
      <c r="C744" s="12" t="e">
        <f t="shared" si="38"/>
        <v>#N/A</v>
      </c>
      <c r="D744" t="s">
        <v>86</v>
      </c>
      <c r="E744" t="s">
        <v>87</v>
      </c>
      <c r="F744" t="s">
        <v>137</v>
      </c>
      <c r="G744">
        <v>46161536</v>
      </c>
      <c r="H744" t="s">
        <v>3570</v>
      </c>
      <c r="I744" t="s">
        <v>3571</v>
      </c>
      <c r="J744" t="s">
        <v>3572</v>
      </c>
      <c r="K744" s="12" t="s">
        <v>52</v>
      </c>
    </row>
    <row r="745" spans="1:11" x14ac:dyDescent="0.35">
      <c r="A745" s="12" t="e">
        <f t="shared" si="37"/>
        <v>#N/A</v>
      </c>
      <c r="B745" s="12">
        <f t="shared" si="39"/>
        <v>1</v>
      </c>
      <c r="C745" s="12" t="e">
        <f t="shared" si="38"/>
        <v>#N/A</v>
      </c>
      <c r="D745" t="s">
        <v>86</v>
      </c>
      <c r="E745" t="s">
        <v>87</v>
      </c>
      <c r="F745" t="s">
        <v>137</v>
      </c>
      <c r="G745">
        <v>43222644</v>
      </c>
      <c r="H745" t="s">
        <v>2683</v>
      </c>
      <c r="I745" t="s">
        <v>3573</v>
      </c>
      <c r="J745" t="s">
        <v>3574</v>
      </c>
      <c r="K745" s="12" t="s">
        <v>52</v>
      </c>
    </row>
    <row r="746" spans="1:11" x14ac:dyDescent="0.35">
      <c r="A746" s="12" t="e">
        <f t="shared" si="37"/>
        <v>#N/A</v>
      </c>
      <c r="B746" s="12">
        <f t="shared" si="39"/>
        <v>1</v>
      </c>
      <c r="C746" s="12" t="e">
        <f t="shared" si="38"/>
        <v>#N/A</v>
      </c>
      <c r="D746" t="s">
        <v>86</v>
      </c>
      <c r="E746" t="s">
        <v>87</v>
      </c>
      <c r="F746" t="s">
        <v>137</v>
      </c>
      <c r="G746">
        <v>46171640</v>
      </c>
      <c r="H746" t="s">
        <v>3575</v>
      </c>
      <c r="I746" t="s">
        <v>3576</v>
      </c>
      <c r="J746" t="s">
        <v>3577</v>
      </c>
      <c r="K746" s="12" t="s">
        <v>52</v>
      </c>
    </row>
    <row r="747" spans="1:11" x14ac:dyDescent="0.35">
      <c r="A747" s="12" t="e">
        <f t="shared" si="37"/>
        <v>#N/A</v>
      </c>
      <c r="B747" s="12">
        <f t="shared" si="39"/>
        <v>1</v>
      </c>
      <c r="C747" s="12" t="e">
        <f t="shared" si="38"/>
        <v>#N/A</v>
      </c>
      <c r="D747" t="s">
        <v>86</v>
      </c>
      <c r="E747" t="s">
        <v>87</v>
      </c>
      <c r="F747" t="s">
        <v>121</v>
      </c>
      <c r="G747">
        <v>81102702</v>
      </c>
      <c r="H747" t="s">
        <v>2952</v>
      </c>
      <c r="I747" t="s">
        <v>3578</v>
      </c>
      <c r="J747" t="s">
        <v>3579</v>
      </c>
      <c r="K747" s="12" t="s">
        <v>1902</v>
      </c>
    </row>
    <row r="748" spans="1:11" x14ac:dyDescent="0.35">
      <c r="A748" s="12" t="e">
        <f t="shared" si="37"/>
        <v>#N/A</v>
      </c>
      <c r="B748" s="12">
        <f t="shared" si="39"/>
        <v>1</v>
      </c>
      <c r="C748" s="12" t="e">
        <f t="shared" si="38"/>
        <v>#N/A</v>
      </c>
      <c r="D748" t="s">
        <v>86</v>
      </c>
      <c r="E748" t="s">
        <v>87</v>
      </c>
      <c r="F748" t="s">
        <v>108</v>
      </c>
      <c r="G748">
        <v>93141808</v>
      </c>
      <c r="H748" t="s">
        <v>2015</v>
      </c>
      <c r="I748" t="s">
        <v>3580</v>
      </c>
      <c r="J748" t="s">
        <v>3581</v>
      </c>
      <c r="K748" s="12" t="s">
        <v>1902</v>
      </c>
    </row>
    <row r="749" spans="1:11" x14ac:dyDescent="0.35">
      <c r="A749" s="12" t="e">
        <f t="shared" si="37"/>
        <v>#N/A</v>
      </c>
      <c r="B749" s="12">
        <f t="shared" si="39"/>
        <v>1</v>
      </c>
      <c r="C749" s="12" t="e">
        <f t="shared" si="38"/>
        <v>#N/A</v>
      </c>
      <c r="D749" t="s">
        <v>86</v>
      </c>
      <c r="E749" t="s">
        <v>87</v>
      </c>
      <c r="F749" t="s">
        <v>108</v>
      </c>
      <c r="G749">
        <v>77102003</v>
      </c>
      <c r="H749" t="s">
        <v>3582</v>
      </c>
      <c r="I749" t="s">
        <v>3583</v>
      </c>
      <c r="J749" t="s">
        <v>3584</v>
      </c>
      <c r="K749" s="12" t="s">
        <v>52</v>
      </c>
    </row>
    <row r="750" spans="1:11" x14ac:dyDescent="0.35">
      <c r="A750" s="12" t="e">
        <f t="shared" si="37"/>
        <v>#N/A</v>
      </c>
      <c r="B750" s="12">
        <f t="shared" si="39"/>
        <v>1</v>
      </c>
      <c r="C750" s="12" t="e">
        <f t="shared" si="38"/>
        <v>#N/A</v>
      </c>
      <c r="D750" t="s">
        <v>86</v>
      </c>
      <c r="E750" t="s">
        <v>87</v>
      </c>
      <c r="F750" t="s">
        <v>108</v>
      </c>
      <c r="G750">
        <v>81141801</v>
      </c>
      <c r="H750" t="s">
        <v>2021</v>
      </c>
      <c r="I750" t="s">
        <v>3585</v>
      </c>
      <c r="J750" t="s">
        <v>3586</v>
      </c>
      <c r="K750" s="12" t="s">
        <v>52</v>
      </c>
    </row>
    <row r="751" spans="1:11" x14ac:dyDescent="0.35">
      <c r="A751" s="12" t="e">
        <f t="shared" si="37"/>
        <v>#N/A</v>
      </c>
      <c r="B751" s="12">
        <f t="shared" si="39"/>
        <v>1</v>
      </c>
      <c r="C751" s="12" t="e">
        <f t="shared" si="38"/>
        <v>#N/A</v>
      </c>
      <c r="D751" t="s">
        <v>86</v>
      </c>
      <c r="E751" t="s">
        <v>87</v>
      </c>
      <c r="F751" t="s">
        <v>110</v>
      </c>
      <c r="G751">
        <v>25172800</v>
      </c>
      <c r="H751" t="s">
        <v>3587</v>
      </c>
      <c r="I751" t="s">
        <v>3588</v>
      </c>
      <c r="J751" t="s">
        <v>3589</v>
      </c>
      <c r="K751" s="12" t="s">
        <v>1902</v>
      </c>
    </row>
    <row r="752" spans="1:11" x14ac:dyDescent="0.35">
      <c r="A752" s="12" t="e">
        <f t="shared" si="37"/>
        <v>#N/A</v>
      </c>
      <c r="B752" s="12">
        <f t="shared" si="39"/>
        <v>1</v>
      </c>
      <c r="C752" s="12" t="e">
        <f t="shared" si="38"/>
        <v>#N/A</v>
      </c>
      <c r="D752" t="s">
        <v>86</v>
      </c>
      <c r="E752" t="s">
        <v>87</v>
      </c>
      <c r="F752" t="s">
        <v>110</v>
      </c>
      <c r="G752">
        <v>71122501</v>
      </c>
      <c r="H752" t="s">
        <v>3590</v>
      </c>
      <c r="I752" t="s">
        <v>3591</v>
      </c>
      <c r="J752" t="s">
        <v>3592</v>
      </c>
      <c r="K752" s="12" t="s">
        <v>52</v>
      </c>
    </row>
    <row r="753" spans="1:11" x14ac:dyDescent="0.35">
      <c r="A753" s="12" t="e">
        <f t="shared" si="37"/>
        <v>#N/A</v>
      </c>
      <c r="B753" s="12">
        <f t="shared" si="39"/>
        <v>1</v>
      </c>
      <c r="C753" s="12" t="e">
        <f t="shared" si="38"/>
        <v>#N/A</v>
      </c>
      <c r="D753" t="s">
        <v>86</v>
      </c>
      <c r="E753" t="s">
        <v>87</v>
      </c>
      <c r="F753" t="s">
        <v>130</v>
      </c>
      <c r="G753">
        <v>80101510</v>
      </c>
      <c r="H753" t="s">
        <v>2405</v>
      </c>
      <c r="I753" t="s">
        <v>3593</v>
      </c>
      <c r="J753" t="s">
        <v>3594</v>
      </c>
      <c r="K753" s="12" t="s">
        <v>1902</v>
      </c>
    </row>
    <row r="754" spans="1:11" x14ac:dyDescent="0.35">
      <c r="A754" s="12" t="e">
        <f t="shared" si="37"/>
        <v>#N/A</v>
      </c>
      <c r="B754" s="12">
        <f t="shared" si="39"/>
        <v>1</v>
      </c>
      <c r="C754" s="12" t="e">
        <f t="shared" si="38"/>
        <v>#N/A</v>
      </c>
      <c r="D754" t="s">
        <v>86</v>
      </c>
      <c r="E754" t="s">
        <v>87</v>
      </c>
      <c r="F754" t="s">
        <v>124</v>
      </c>
      <c r="G754">
        <v>93151601</v>
      </c>
      <c r="H754" t="s">
        <v>3595</v>
      </c>
      <c r="I754" t="s">
        <v>3596</v>
      </c>
      <c r="J754" t="s">
        <v>3595</v>
      </c>
      <c r="K754" s="12" t="s">
        <v>1902</v>
      </c>
    </row>
    <row r="755" spans="1:11" x14ac:dyDescent="0.35">
      <c r="A755" s="12" t="e">
        <f t="shared" si="37"/>
        <v>#N/A</v>
      </c>
      <c r="B755" s="12">
        <f t="shared" si="39"/>
        <v>1</v>
      </c>
      <c r="C755" s="12" t="e">
        <f t="shared" si="38"/>
        <v>#N/A</v>
      </c>
      <c r="D755" t="s">
        <v>86</v>
      </c>
      <c r="E755" t="s">
        <v>87</v>
      </c>
      <c r="F755" t="s">
        <v>140</v>
      </c>
      <c r="G755">
        <v>81101523</v>
      </c>
      <c r="H755" t="s">
        <v>3597</v>
      </c>
      <c r="I755" t="s">
        <v>3598</v>
      </c>
      <c r="J755" t="s">
        <v>3599</v>
      </c>
      <c r="K755" s="12" t="s">
        <v>1902</v>
      </c>
    </row>
    <row r="756" spans="1:11" x14ac:dyDescent="0.35">
      <c r="A756" s="12" t="e">
        <f t="shared" si="37"/>
        <v>#N/A</v>
      </c>
      <c r="B756" s="12">
        <f t="shared" si="39"/>
        <v>1</v>
      </c>
      <c r="C756" s="12" t="e">
        <f t="shared" si="38"/>
        <v>#N/A</v>
      </c>
      <c r="D756" t="s">
        <v>86</v>
      </c>
      <c r="E756" t="s">
        <v>87</v>
      </c>
      <c r="F756" t="s">
        <v>136</v>
      </c>
      <c r="G756">
        <v>81101511</v>
      </c>
      <c r="H756" t="s">
        <v>3600</v>
      </c>
      <c r="I756" t="s">
        <v>3601</v>
      </c>
      <c r="J756" t="s">
        <v>3602</v>
      </c>
      <c r="K756" s="12" t="s">
        <v>1902</v>
      </c>
    </row>
    <row r="757" spans="1:11" x14ac:dyDescent="0.35">
      <c r="A757" s="12" t="e">
        <f t="shared" si="37"/>
        <v>#N/A</v>
      </c>
      <c r="B757" s="12">
        <f t="shared" si="39"/>
        <v>1</v>
      </c>
      <c r="C757" s="12" t="e">
        <f t="shared" si="38"/>
        <v>#N/A</v>
      </c>
      <c r="D757" t="s">
        <v>86</v>
      </c>
      <c r="E757" t="s">
        <v>87</v>
      </c>
      <c r="F757" t="s">
        <v>136</v>
      </c>
      <c r="G757">
        <v>72141605</v>
      </c>
      <c r="H757" t="s">
        <v>3603</v>
      </c>
      <c r="I757" t="s">
        <v>3604</v>
      </c>
      <c r="J757" t="s">
        <v>3605</v>
      </c>
      <c r="K757" s="12" t="s">
        <v>52</v>
      </c>
    </row>
    <row r="758" spans="1:11" x14ac:dyDescent="0.35">
      <c r="A758" s="12" t="e">
        <f t="shared" si="37"/>
        <v>#N/A</v>
      </c>
      <c r="B758" s="12">
        <f t="shared" si="39"/>
        <v>1</v>
      </c>
      <c r="C758" s="12" t="e">
        <f t="shared" si="38"/>
        <v>#N/A</v>
      </c>
      <c r="D758" t="s">
        <v>86</v>
      </c>
      <c r="E758" t="s">
        <v>87</v>
      </c>
      <c r="F758" t="s">
        <v>134</v>
      </c>
      <c r="G758">
        <v>77101604</v>
      </c>
      <c r="H758" t="s">
        <v>3246</v>
      </c>
      <c r="I758" t="s">
        <v>3606</v>
      </c>
      <c r="J758" t="s">
        <v>3607</v>
      </c>
      <c r="K758" s="12" t="s">
        <v>1902</v>
      </c>
    </row>
    <row r="759" spans="1:11" x14ac:dyDescent="0.35">
      <c r="A759" s="12" t="e">
        <f t="shared" si="37"/>
        <v>#N/A</v>
      </c>
      <c r="B759" s="12">
        <f t="shared" si="39"/>
        <v>1</v>
      </c>
      <c r="C759" s="12" t="e">
        <f t="shared" si="38"/>
        <v>#N/A</v>
      </c>
      <c r="D759" t="s">
        <v>86</v>
      </c>
      <c r="E759" t="s">
        <v>87</v>
      </c>
      <c r="F759" t="s">
        <v>134</v>
      </c>
      <c r="G759">
        <v>77101505</v>
      </c>
      <c r="H759" t="s">
        <v>3608</v>
      </c>
      <c r="I759" t="s">
        <v>3609</v>
      </c>
      <c r="J759" t="s">
        <v>3610</v>
      </c>
      <c r="K759" s="12" t="s">
        <v>52</v>
      </c>
    </row>
    <row r="760" spans="1:11" x14ac:dyDescent="0.35">
      <c r="A760" s="12" t="e">
        <f t="shared" si="37"/>
        <v>#N/A</v>
      </c>
      <c r="B760" s="12">
        <f t="shared" si="39"/>
        <v>1</v>
      </c>
      <c r="C760" s="12" t="e">
        <f t="shared" si="38"/>
        <v>#N/A</v>
      </c>
      <c r="D760" t="s">
        <v>86</v>
      </c>
      <c r="E760" t="s">
        <v>87</v>
      </c>
      <c r="F760" t="s">
        <v>120</v>
      </c>
      <c r="G760">
        <v>81101517</v>
      </c>
      <c r="H760" t="s">
        <v>3611</v>
      </c>
      <c r="I760" t="s">
        <v>3612</v>
      </c>
      <c r="J760" t="s">
        <v>3611</v>
      </c>
      <c r="K760" s="12" t="s">
        <v>1902</v>
      </c>
    </row>
    <row r="761" spans="1:11" x14ac:dyDescent="0.35">
      <c r="A761" s="12" t="e">
        <f t="shared" si="37"/>
        <v>#N/A</v>
      </c>
      <c r="B761" s="12">
        <f t="shared" si="39"/>
        <v>1</v>
      </c>
      <c r="C761" s="12" t="e">
        <f t="shared" si="38"/>
        <v>#N/A</v>
      </c>
      <c r="D761" t="s">
        <v>86</v>
      </c>
      <c r="E761" t="s">
        <v>87</v>
      </c>
      <c r="F761" t="s">
        <v>89</v>
      </c>
      <c r="G761">
        <v>93141707</v>
      </c>
      <c r="H761" t="s">
        <v>3613</v>
      </c>
      <c r="I761" t="s">
        <v>3614</v>
      </c>
      <c r="J761" t="s">
        <v>3615</v>
      </c>
      <c r="K761" s="12" t="s">
        <v>1902</v>
      </c>
    </row>
    <row r="762" spans="1:11" x14ac:dyDescent="0.35">
      <c r="A762" s="12" t="e">
        <f t="shared" si="37"/>
        <v>#N/A</v>
      </c>
      <c r="B762" s="12">
        <f t="shared" si="39"/>
        <v>1</v>
      </c>
      <c r="C762" s="12" t="e">
        <f t="shared" si="38"/>
        <v>#N/A</v>
      </c>
      <c r="D762" t="s">
        <v>86</v>
      </c>
      <c r="E762" t="s">
        <v>87</v>
      </c>
      <c r="F762" t="s">
        <v>89</v>
      </c>
      <c r="G762">
        <v>93141713</v>
      </c>
      <c r="H762" t="s">
        <v>3616</v>
      </c>
      <c r="I762" t="s">
        <v>3617</v>
      </c>
      <c r="J762" t="s">
        <v>3618</v>
      </c>
      <c r="K762" s="12" t="s">
        <v>52</v>
      </c>
    </row>
    <row r="763" spans="1:11" x14ac:dyDescent="0.35">
      <c r="A763" s="12" t="e">
        <f t="shared" si="37"/>
        <v>#N/A</v>
      </c>
      <c r="B763" s="12">
        <f t="shared" si="39"/>
        <v>1</v>
      </c>
      <c r="C763" s="12" t="e">
        <f t="shared" si="38"/>
        <v>#N/A</v>
      </c>
      <c r="D763" t="s">
        <v>86</v>
      </c>
      <c r="E763" t="s">
        <v>87</v>
      </c>
      <c r="F763" t="s">
        <v>89</v>
      </c>
      <c r="G763">
        <v>93141717</v>
      </c>
      <c r="H763" t="s">
        <v>3619</v>
      </c>
      <c r="I763" t="s">
        <v>3620</v>
      </c>
      <c r="J763" t="s">
        <v>3621</v>
      </c>
      <c r="K763" s="12" t="s">
        <v>52</v>
      </c>
    </row>
    <row r="764" spans="1:11" x14ac:dyDescent="0.35">
      <c r="A764" s="12" t="e">
        <f t="shared" si="37"/>
        <v>#N/A</v>
      </c>
      <c r="B764" s="12">
        <f t="shared" si="39"/>
        <v>1</v>
      </c>
      <c r="C764" s="12" t="e">
        <f t="shared" si="38"/>
        <v>#N/A</v>
      </c>
      <c r="D764" t="s">
        <v>86</v>
      </c>
      <c r="E764" t="s">
        <v>87</v>
      </c>
      <c r="F764" t="s">
        <v>89</v>
      </c>
      <c r="G764">
        <v>81102901</v>
      </c>
      <c r="H764" t="s">
        <v>3622</v>
      </c>
      <c r="I764" t="s">
        <v>3623</v>
      </c>
      <c r="J764" t="s">
        <v>3624</v>
      </c>
      <c r="K764" s="12" t="s">
        <v>52</v>
      </c>
    </row>
    <row r="765" spans="1:11" x14ac:dyDescent="0.35">
      <c r="A765" s="12" t="e">
        <f t="shared" si="37"/>
        <v>#N/A</v>
      </c>
      <c r="B765" s="12">
        <f t="shared" si="39"/>
        <v>1</v>
      </c>
      <c r="C765" s="12" t="e">
        <f t="shared" si="38"/>
        <v>#N/A</v>
      </c>
      <c r="D765" t="s">
        <v>86</v>
      </c>
      <c r="E765" t="s">
        <v>87</v>
      </c>
      <c r="F765" t="s">
        <v>106</v>
      </c>
      <c r="G765">
        <v>92101603</v>
      </c>
      <c r="H765" t="s">
        <v>3625</v>
      </c>
      <c r="I765" t="s">
        <v>3626</v>
      </c>
      <c r="J765" t="s">
        <v>3627</v>
      </c>
      <c r="K765" s="12" t="s">
        <v>1902</v>
      </c>
    </row>
    <row r="766" spans="1:11" x14ac:dyDescent="0.35">
      <c r="A766" s="12" t="e">
        <f t="shared" si="37"/>
        <v>#N/A</v>
      </c>
      <c r="B766" s="12">
        <f t="shared" si="39"/>
        <v>1</v>
      </c>
      <c r="C766" s="12" t="e">
        <f t="shared" si="38"/>
        <v>#N/A</v>
      </c>
      <c r="D766" t="s">
        <v>86</v>
      </c>
      <c r="E766" t="s">
        <v>87</v>
      </c>
      <c r="F766" t="s">
        <v>106</v>
      </c>
      <c r="G766">
        <v>46191507</v>
      </c>
      <c r="H766" t="s">
        <v>3628</v>
      </c>
      <c r="I766" t="s">
        <v>3629</v>
      </c>
      <c r="J766" t="s">
        <v>3630</v>
      </c>
      <c r="K766" s="12" t="s">
        <v>52</v>
      </c>
    </row>
    <row r="767" spans="1:11" x14ac:dyDescent="0.35">
      <c r="A767" s="12" t="e">
        <f t="shared" si="37"/>
        <v>#N/A</v>
      </c>
      <c r="B767" s="12">
        <f t="shared" si="39"/>
        <v>1</v>
      </c>
      <c r="C767" s="12" t="e">
        <f t="shared" si="38"/>
        <v>#N/A</v>
      </c>
      <c r="D767" t="s">
        <v>86</v>
      </c>
      <c r="E767" t="s">
        <v>87</v>
      </c>
      <c r="F767" t="s">
        <v>106</v>
      </c>
      <c r="G767">
        <v>72151703</v>
      </c>
      <c r="H767" t="s">
        <v>3631</v>
      </c>
      <c r="I767" t="s">
        <v>3632</v>
      </c>
      <c r="J767" t="s">
        <v>3631</v>
      </c>
      <c r="K767" s="12" t="s">
        <v>52</v>
      </c>
    </row>
    <row r="768" spans="1:11" x14ac:dyDescent="0.35">
      <c r="A768" s="12" t="e">
        <f t="shared" si="37"/>
        <v>#N/A</v>
      </c>
      <c r="B768" s="12">
        <f t="shared" si="39"/>
        <v>1</v>
      </c>
      <c r="C768" s="12" t="e">
        <f t="shared" si="38"/>
        <v>#N/A</v>
      </c>
      <c r="D768" t="s">
        <v>86</v>
      </c>
      <c r="E768" t="s">
        <v>87</v>
      </c>
      <c r="F768" t="s">
        <v>106</v>
      </c>
      <c r="G768">
        <v>85443302</v>
      </c>
      <c r="H768" t="s">
        <v>3633</v>
      </c>
      <c r="I768" t="s">
        <v>3634</v>
      </c>
      <c r="J768" t="s">
        <v>3633</v>
      </c>
      <c r="K768" s="12" t="s">
        <v>52</v>
      </c>
    </row>
    <row r="769" spans="1:11" x14ac:dyDescent="0.35">
      <c r="A769" s="12" t="e">
        <f t="shared" si="37"/>
        <v>#N/A</v>
      </c>
      <c r="B769" s="12">
        <f t="shared" si="39"/>
        <v>1</v>
      </c>
      <c r="C769" s="12" t="e">
        <f t="shared" si="38"/>
        <v>#N/A</v>
      </c>
      <c r="D769" t="s">
        <v>86</v>
      </c>
      <c r="E769" t="s">
        <v>87</v>
      </c>
      <c r="F769" t="s">
        <v>106</v>
      </c>
      <c r="G769">
        <v>85443301</v>
      </c>
      <c r="H769" t="s">
        <v>3635</v>
      </c>
      <c r="I769" t="s">
        <v>3636</v>
      </c>
      <c r="J769" t="s">
        <v>3635</v>
      </c>
      <c r="K769" s="12" t="s">
        <v>52</v>
      </c>
    </row>
    <row r="770" spans="1:11" x14ac:dyDescent="0.35">
      <c r="A770" s="12" t="e">
        <f t="shared" si="37"/>
        <v>#N/A</v>
      </c>
      <c r="B770" s="12">
        <f t="shared" si="39"/>
        <v>1</v>
      </c>
      <c r="C770" s="12" t="e">
        <f t="shared" si="38"/>
        <v>#N/A</v>
      </c>
      <c r="D770" t="s">
        <v>86</v>
      </c>
      <c r="E770" t="s">
        <v>87</v>
      </c>
      <c r="F770" t="s">
        <v>94</v>
      </c>
      <c r="G770">
        <v>93142007</v>
      </c>
      <c r="H770" t="s">
        <v>3637</v>
      </c>
      <c r="I770" t="s">
        <v>3638</v>
      </c>
      <c r="J770" t="s">
        <v>3639</v>
      </c>
      <c r="K770" s="12" t="s">
        <v>1902</v>
      </c>
    </row>
    <row r="771" spans="1:11" x14ac:dyDescent="0.35">
      <c r="A771" s="12" t="e">
        <f t="shared" ref="A771:A834" si="40">"A"&amp;C771&amp;"B"&amp;B771</f>
        <v>#N/A</v>
      </c>
      <c r="B771" s="12">
        <f t="shared" si="39"/>
        <v>1</v>
      </c>
      <c r="C771" s="12" t="e">
        <f t="shared" ref="C771:C834" si="41">VLOOKUP(D771&amp;E771&amp;F771,T:U,2,FALSE)</f>
        <v>#N/A</v>
      </c>
      <c r="D771" t="s">
        <v>86</v>
      </c>
      <c r="E771" t="s">
        <v>87</v>
      </c>
      <c r="F771" t="s">
        <v>94</v>
      </c>
      <c r="G771">
        <v>80101514</v>
      </c>
      <c r="H771" t="s">
        <v>2408</v>
      </c>
      <c r="I771" t="s">
        <v>3640</v>
      </c>
      <c r="J771" t="s">
        <v>2408</v>
      </c>
      <c r="K771" s="12" t="s">
        <v>52</v>
      </c>
    </row>
    <row r="772" spans="1:11" x14ac:dyDescent="0.35">
      <c r="A772" s="12" t="e">
        <f t="shared" si="40"/>
        <v>#N/A</v>
      </c>
      <c r="B772" s="12">
        <f t="shared" ref="B772:B835" si="42">IFERROR(IF(C772=C771,B771+1,1),1)</f>
        <v>1</v>
      </c>
      <c r="C772" s="12" t="e">
        <f t="shared" si="41"/>
        <v>#N/A</v>
      </c>
      <c r="D772" t="s">
        <v>86</v>
      </c>
      <c r="E772" t="s">
        <v>87</v>
      </c>
      <c r="F772" t="s">
        <v>94</v>
      </c>
      <c r="G772">
        <v>81102502</v>
      </c>
      <c r="H772" t="s">
        <v>3641</v>
      </c>
      <c r="I772" t="s">
        <v>3642</v>
      </c>
      <c r="J772" t="s">
        <v>3641</v>
      </c>
      <c r="K772" s="12" t="s">
        <v>52</v>
      </c>
    </row>
    <row r="773" spans="1:11" x14ac:dyDescent="0.35">
      <c r="A773" s="12" t="e">
        <f t="shared" si="40"/>
        <v>#N/A</v>
      </c>
      <c r="B773" s="12">
        <f t="shared" si="42"/>
        <v>1</v>
      </c>
      <c r="C773" s="12" t="e">
        <f t="shared" si="41"/>
        <v>#N/A</v>
      </c>
      <c r="D773" t="s">
        <v>86</v>
      </c>
      <c r="E773" t="s">
        <v>87</v>
      </c>
      <c r="F773" t="s">
        <v>94</v>
      </c>
      <c r="G773">
        <v>81102503</v>
      </c>
      <c r="H773" t="s">
        <v>3505</v>
      </c>
      <c r="I773" t="s">
        <v>3643</v>
      </c>
      <c r="J773" t="s">
        <v>3644</v>
      </c>
      <c r="K773" s="12" t="s">
        <v>52</v>
      </c>
    </row>
    <row r="774" spans="1:11" x14ac:dyDescent="0.35">
      <c r="A774" s="12" t="e">
        <f t="shared" si="40"/>
        <v>#N/A</v>
      </c>
      <c r="B774" s="12">
        <f t="shared" si="42"/>
        <v>1</v>
      </c>
      <c r="C774" s="12" t="e">
        <f t="shared" si="41"/>
        <v>#N/A</v>
      </c>
      <c r="D774" t="s">
        <v>86</v>
      </c>
      <c r="E774" t="s">
        <v>87</v>
      </c>
      <c r="F774" t="s">
        <v>88</v>
      </c>
      <c r="G774">
        <v>81141803</v>
      </c>
      <c r="H774" t="s">
        <v>2123</v>
      </c>
      <c r="I774" t="s">
        <v>3645</v>
      </c>
      <c r="J774" t="s">
        <v>3646</v>
      </c>
      <c r="K774" s="12" t="s">
        <v>1902</v>
      </c>
    </row>
    <row r="775" spans="1:11" x14ac:dyDescent="0.35">
      <c r="A775" s="12" t="e">
        <f t="shared" si="40"/>
        <v>#N/A</v>
      </c>
      <c r="B775" s="12">
        <f t="shared" si="42"/>
        <v>1</v>
      </c>
      <c r="C775" s="12" t="e">
        <f t="shared" si="41"/>
        <v>#N/A</v>
      </c>
      <c r="D775" t="s">
        <v>86</v>
      </c>
      <c r="E775" t="s">
        <v>87</v>
      </c>
      <c r="F775" t="s">
        <v>88</v>
      </c>
      <c r="G775">
        <v>77131601</v>
      </c>
      <c r="H775" t="s">
        <v>3647</v>
      </c>
      <c r="I775" t="s">
        <v>3648</v>
      </c>
      <c r="J775" t="s">
        <v>3647</v>
      </c>
      <c r="K775" s="12" t="s">
        <v>52</v>
      </c>
    </row>
    <row r="776" spans="1:11" x14ac:dyDescent="0.35">
      <c r="A776" s="12" t="e">
        <f t="shared" si="40"/>
        <v>#N/A</v>
      </c>
      <c r="B776" s="12">
        <f t="shared" si="42"/>
        <v>1</v>
      </c>
      <c r="C776" s="12" t="e">
        <f t="shared" si="41"/>
        <v>#N/A</v>
      </c>
      <c r="D776" t="s">
        <v>86</v>
      </c>
      <c r="E776" t="s">
        <v>87</v>
      </c>
      <c r="F776" t="s">
        <v>88</v>
      </c>
      <c r="G776">
        <v>77131604</v>
      </c>
      <c r="H776" t="s">
        <v>3649</v>
      </c>
      <c r="I776" t="s">
        <v>3650</v>
      </c>
      <c r="J776" t="s">
        <v>3651</v>
      </c>
      <c r="K776" s="12" t="s">
        <v>52</v>
      </c>
    </row>
    <row r="777" spans="1:11" x14ac:dyDescent="0.35">
      <c r="A777" s="12" t="e">
        <f t="shared" si="40"/>
        <v>#N/A</v>
      </c>
      <c r="B777" s="12">
        <f t="shared" si="42"/>
        <v>1</v>
      </c>
      <c r="C777" s="12" t="e">
        <f t="shared" si="41"/>
        <v>#N/A</v>
      </c>
      <c r="D777" t="s">
        <v>86</v>
      </c>
      <c r="E777" t="s">
        <v>87</v>
      </c>
      <c r="F777" t="s">
        <v>139</v>
      </c>
      <c r="G777">
        <v>71101609</v>
      </c>
      <c r="H777" t="s">
        <v>3652</v>
      </c>
      <c r="I777" t="s">
        <v>3653</v>
      </c>
      <c r="J777" t="s">
        <v>3654</v>
      </c>
      <c r="K777" s="12" t="s">
        <v>1902</v>
      </c>
    </row>
    <row r="778" spans="1:11" x14ac:dyDescent="0.35">
      <c r="A778" s="12" t="e">
        <f t="shared" si="40"/>
        <v>#N/A</v>
      </c>
      <c r="B778" s="12">
        <f t="shared" si="42"/>
        <v>1</v>
      </c>
      <c r="C778" s="12" t="e">
        <f t="shared" si="41"/>
        <v>#N/A</v>
      </c>
      <c r="D778" t="s">
        <v>86</v>
      </c>
      <c r="E778" t="s">
        <v>87</v>
      </c>
      <c r="F778" t="s">
        <v>139</v>
      </c>
      <c r="G778">
        <v>72141108</v>
      </c>
      <c r="H778" t="s">
        <v>3655</v>
      </c>
      <c r="I778" t="s">
        <v>3656</v>
      </c>
      <c r="J778" t="s">
        <v>3657</v>
      </c>
      <c r="K778" s="12" t="s">
        <v>52</v>
      </c>
    </row>
    <row r="779" spans="1:11" x14ac:dyDescent="0.35">
      <c r="A779" s="12" t="e">
        <f t="shared" si="40"/>
        <v>#N/A</v>
      </c>
      <c r="B779" s="12">
        <f t="shared" si="42"/>
        <v>1</v>
      </c>
      <c r="C779" s="12" t="e">
        <f t="shared" si="41"/>
        <v>#N/A</v>
      </c>
      <c r="D779" t="s">
        <v>86</v>
      </c>
      <c r="E779" t="s">
        <v>87</v>
      </c>
      <c r="F779" t="s">
        <v>118</v>
      </c>
      <c r="G779">
        <v>72153612</v>
      </c>
      <c r="H779" t="s">
        <v>2172</v>
      </c>
      <c r="I779" t="s">
        <v>3658</v>
      </c>
      <c r="J779" t="s">
        <v>3659</v>
      </c>
      <c r="K779" s="12" t="s">
        <v>1902</v>
      </c>
    </row>
    <row r="780" spans="1:11" x14ac:dyDescent="0.35">
      <c r="A780" s="12" t="str">
        <f t="shared" si="40"/>
        <v>A36B1</v>
      </c>
      <c r="B780" s="12">
        <f t="shared" si="42"/>
        <v>1</v>
      </c>
      <c r="C780" s="12">
        <f t="shared" si="41"/>
        <v>36</v>
      </c>
      <c r="D780" t="s">
        <v>86</v>
      </c>
      <c r="E780" t="s">
        <v>87</v>
      </c>
      <c r="F780" t="s">
        <v>109</v>
      </c>
      <c r="G780">
        <v>85904130</v>
      </c>
      <c r="H780" t="s">
        <v>3660</v>
      </c>
      <c r="I780" t="s">
        <v>3661</v>
      </c>
      <c r="J780" t="s">
        <v>3662</v>
      </c>
      <c r="K780" s="12" t="s">
        <v>1902</v>
      </c>
    </row>
    <row r="781" spans="1:11" x14ac:dyDescent="0.35">
      <c r="A781" s="12" t="str">
        <f t="shared" si="40"/>
        <v>A36B2</v>
      </c>
      <c r="B781" s="12">
        <f t="shared" si="42"/>
        <v>2</v>
      </c>
      <c r="C781" s="12">
        <f t="shared" si="41"/>
        <v>36</v>
      </c>
      <c r="D781" t="s">
        <v>86</v>
      </c>
      <c r="E781" t="s">
        <v>87</v>
      </c>
      <c r="F781" t="s">
        <v>109</v>
      </c>
      <c r="G781">
        <v>83112600</v>
      </c>
      <c r="H781" t="s">
        <v>3663</v>
      </c>
      <c r="I781" t="s">
        <v>3664</v>
      </c>
      <c r="J781" t="s">
        <v>3663</v>
      </c>
      <c r="K781" s="12" t="s">
        <v>52</v>
      </c>
    </row>
    <row r="782" spans="1:11" x14ac:dyDescent="0.35">
      <c r="A782" s="12" t="str">
        <f t="shared" si="40"/>
        <v>A36B3</v>
      </c>
      <c r="B782" s="12">
        <f t="shared" si="42"/>
        <v>3</v>
      </c>
      <c r="C782" s="12">
        <f t="shared" si="41"/>
        <v>36</v>
      </c>
      <c r="D782" t="s">
        <v>86</v>
      </c>
      <c r="E782" t="s">
        <v>87</v>
      </c>
      <c r="F782" t="s">
        <v>109</v>
      </c>
      <c r="G782">
        <v>80171504</v>
      </c>
      <c r="H782" t="s">
        <v>3665</v>
      </c>
      <c r="I782" t="s">
        <v>3666</v>
      </c>
      <c r="J782" t="s">
        <v>3667</v>
      </c>
      <c r="K782" s="12" t="s">
        <v>52</v>
      </c>
    </row>
    <row r="783" spans="1:11" x14ac:dyDescent="0.35">
      <c r="A783" s="12" t="str">
        <f t="shared" si="40"/>
        <v>A36B4</v>
      </c>
      <c r="B783" s="12">
        <f t="shared" si="42"/>
        <v>4</v>
      </c>
      <c r="C783" s="12">
        <f t="shared" si="41"/>
        <v>36</v>
      </c>
      <c r="D783" t="s">
        <v>86</v>
      </c>
      <c r="E783" t="s">
        <v>87</v>
      </c>
      <c r="F783" t="s">
        <v>109</v>
      </c>
      <c r="G783">
        <v>80101511</v>
      </c>
      <c r="H783" t="s">
        <v>3009</v>
      </c>
      <c r="I783" t="s">
        <v>3668</v>
      </c>
      <c r="J783" t="s">
        <v>3669</v>
      </c>
      <c r="K783" s="12" t="s">
        <v>52</v>
      </c>
    </row>
    <row r="784" spans="1:11" x14ac:dyDescent="0.35">
      <c r="A784" s="12" t="e">
        <f t="shared" si="40"/>
        <v>#N/A</v>
      </c>
      <c r="B784" s="12">
        <f t="shared" si="42"/>
        <v>1</v>
      </c>
      <c r="C784" s="12" t="e">
        <f t="shared" si="41"/>
        <v>#N/A</v>
      </c>
      <c r="D784" t="s">
        <v>86</v>
      </c>
      <c r="E784" t="s">
        <v>87</v>
      </c>
      <c r="F784" t="s">
        <v>104</v>
      </c>
      <c r="G784">
        <v>77101802</v>
      </c>
      <c r="H784" t="s">
        <v>3670</v>
      </c>
      <c r="I784" t="s">
        <v>3671</v>
      </c>
      <c r="J784" t="s">
        <v>3672</v>
      </c>
      <c r="K784" s="12" t="s">
        <v>1902</v>
      </c>
    </row>
    <row r="785" spans="1:11" x14ac:dyDescent="0.35">
      <c r="A785" s="12" t="e">
        <f t="shared" si="40"/>
        <v>#N/A</v>
      </c>
      <c r="B785" s="12">
        <f t="shared" si="42"/>
        <v>1</v>
      </c>
      <c r="C785" s="12" t="e">
        <f t="shared" si="41"/>
        <v>#N/A</v>
      </c>
      <c r="D785" t="s">
        <v>86</v>
      </c>
      <c r="E785" t="s">
        <v>87</v>
      </c>
      <c r="F785" t="s">
        <v>104</v>
      </c>
      <c r="G785">
        <v>93142006</v>
      </c>
      <c r="H785" t="s">
        <v>3673</v>
      </c>
      <c r="I785" t="s">
        <v>3674</v>
      </c>
      <c r="J785" t="s">
        <v>3675</v>
      </c>
      <c r="K785" s="12" t="s">
        <v>52</v>
      </c>
    </row>
    <row r="786" spans="1:11" x14ac:dyDescent="0.35">
      <c r="A786" s="12" t="e">
        <f t="shared" si="40"/>
        <v>#N/A</v>
      </c>
      <c r="B786" s="12">
        <f t="shared" si="42"/>
        <v>1</v>
      </c>
      <c r="C786" s="12" t="e">
        <f t="shared" si="41"/>
        <v>#N/A</v>
      </c>
      <c r="D786" t="s">
        <v>86</v>
      </c>
      <c r="E786" t="s">
        <v>87</v>
      </c>
      <c r="F786" t="s">
        <v>104</v>
      </c>
      <c r="G786">
        <v>93142007</v>
      </c>
      <c r="H786" t="s">
        <v>3637</v>
      </c>
      <c r="I786" t="s">
        <v>3676</v>
      </c>
      <c r="J786" t="s">
        <v>3637</v>
      </c>
      <c r="K786" s="12" t="s">
        <v>52</v>
      </c>
    </row>
    <row r="787" spans="1:11" x14ac:dyDescent="0.35">
      <c r="A787" s="12" t="e">
        <f t="shared" si="40"/>
        <v>#N/A</v>
      </c>
      <c r="B787" s="12">
        <f t="shared" si="42"/>
        <v>1</v>
      </c>
      <c r="C787" s="12" t="e">
        <f t="shared" si="41"/>
        <v>#N/A</v>
      </c>
      <c r="D787" t="s">
        <v>86</v>
      </c>
      <c r="E787" t="s">
        <v>87</v>
      </c>
      <c r="F787" t="s">
        <v>104</v>
      </c>
      <c r="G787">
        <v>77101805</v>
      </c>
      <c r="H787" t="s">
        <v>3677</v>
      </c>
      <c r="I787" t="s">
        <v>3678</v>
      </c>
      <c r="J787" t="s">
        <v>3677</v>
      </c>
      <c r="K787" s="12" t="s">
        <v>52</v>
      </c>
    </row>
    <row r="788" spans="1:11" x14ac:dyDescent="0.35">
      <c r="A788" s="12" t="e">
        <f t="shared" si="40"/>
        <v>#N/A</v>
      </c>
      <c r="B788" s="12">
        <f t="shared" si="42"/>
        <v>1</v>
      </c>
      <c r="C788" s="12" t="e">
        <f t="shared" si="41"/>
        <v>#N/A</v>
      </c>
      <c r="D788" t="s">
        <v>86</v>
      </c>
      <c r="E788" t="s">
        <v>87</v>
      </c>
      <c r="F788" t="s">
        <v>104</v>
      </c>
      <c r="G788">
        <v>77101806</v>
      </c>
      <c r="H788" t="s">
        <v>3679</v>
      </c>
      <c r="I788" t="s">
        <v>3680</v>
      </c>
      <c r="J788" t="s">
        <v>3679</v>
      </c>
      <c r="K788" s="12" t="s">
        <v>52</v>
      </c>
    </row>
    <row r="789" spans="1:11" x14ac:dyDescent="0.35">
      <c r="A789" s="12" t="e">
        <f t="shared" si="40"/>
        <v>#N/A</v>
      </c>
      <c r="B789" s="12">
        <f t="shared" si="42"/>
        <v>1</v>
      </c>
      <c r="C789" s="12" t="e">
        <f t="shared" si="41"/>
        <v>#N/A</v>
      </c>
      <c r="D789" t="s">
        <v>86</v>
      </c>
      <c r="E789" t="s">
        <v>87</v>
      </c>
      <c r="F789" t="s">
        <v>104</v>
      </c>
      <c r="G789">
        <v>77101706</v>
      </c>
      <c r="H789" t="s">
        <v>3681</v>
      </c>
      <c r="I789" t="s">
        <v>3682</v>
      </c>
      <c r="J789" t="s">
        <v>3683</v>
      </c>
      <c r="K789" s="12" t="s">
        <v>52</v>
      </c>
    </row>
    <row r="790" spans="1:11" x14ac:dyDescent="0.35">
      <c r="A790" s="12" t="e">
        <f t="shared" si="40"/>
        <v>#N/A</v>
      </c>
      <c r="B790" s="12">
        <f t="shared" si="42"/>
        <v>1</v>
      </c>
      <c r="C790" s="12" t="e">
        <f t="shared" si="41"/>
        <v>#N/A</v>
      </c>
      <c r="D790" t="s">
        <v>86</v>
      </c>
      <c r="E790" t="s">
        <v>87</v>
      </c>
      <c r="F790" t="s">
        <v>122</v>
      </c>
      <c r="G790">
        <v>80141612</v>
      </c>
      <c r="H790" t="s">
        <v>3684</v>
      </c>
      <c r="I790" t="s">
        <v>3685</v>
      </c>
      <c r="J790" t="s">
        <v>3686</v>
      </c>
      <c r="K790" s="12" t="s">
        <v>1902</v>
      </c>
    </row>
    <row r="791" spans="1:11" x14ac:dyDescent="0.35">
      <c r="A791" s="12" t="e">
        <f t="shared" si="40"/>
        <v>#N/A</v>
      </c>
      <c r="B791" s="12">
        <f t="shared" si="42"/>
        <v>1</v>
      </c>
      <c r="C791" s="12" t="e">
        <f t="shared" si="41"/>
        <v>#N/A</v>
      </c>
      <c r="D791" t="s">
        <v>86</v>
      </c>
      <c r="E791" t="s">
        <v>87</v>
      </c>
      <c r="F791" t="s">
        <v>99</v>
      </c>
      <c r="G791">
        <v>81101515</v>
      </c>
      <c r="H791" t="s">
        <v>3357</v>
      </c>
      <c r="I791" t="s">
        <v>3687</v>
      </c>
      <c r="J791" t="s">
        <v>3688</v>
      </c>
      <c r="K791" s="12" t="s">
        <v>1902</v>
      </c>
    </row>
    <row r="792" spans="1:11" x14ac:dyDescent="0.35">
      <c r="A792" s="12" t="e">
        <f t="shared" si="40"/>
        <v>#N/A</v>
      </c>
      <c r="B792" s="12">
        <f t="shared" si="42"/>
        <v>1</v>
      </c>
      <c r="C792" s="12" t="e">
        <f t="shared" si="41"/>
        <v>#N/A</v>
      </c>
      <c r="D792" t="s">
        <v>86</v>
      </c>
      <c r="E792" t="s">
        <v>87</v>
      </c>
      <c r="F792" t="s">
        <v>100</v>
      </c>
      <c r="G792">
        <v>80122001</v>
      </c>
      <c r="H792" t="s">
        <v>3689</v>
      </c>
      <c r="I792" t="s">
        <v>3690</v>
      </c>
      <c r="J792" t="s">
        <v>3691</v>
      </c>
      <c r="K792" s="12" t="s">
        <v>1902</v>
      </c>
    </row>
    <row r="793" spans="1:11" x14ac:dyDescent="0.35">
      <c r="A793" s="12" t="e">
        <f t="shared" si="40"/>
        <v>#N/A</v>
      </c>
      <c r="B793" s="12">
        <f t="shared" si="42"/>
        <v>1</v>
      </c>
      <c r="C793" s="12" t="e">
        <f t="shared" si="41"/>
        <v>#N/A</v>
      </c>
      <c r="D793" t="s">
        <v>86</v>
      </c>
      <c r="E793" t="s">
        <v>87</v>
      </c>
      <c r="F793" t="s">
        <v>100</v>
      </c>
      <c r="G793">
        <v>80172104</v>
      </c>
      <c r="H793" t="s">
        <v>2955</v>
      </c>
      <c r="I793" t="s">
        <v>3692</v>
      </c>
      <c r="J793" t="s">
        <v>3693</v>
      </c>
      <c r="K793" s="12" t="s">
        <v>52</v>
      </c>
    </row>
    <row r="794" spans="1:11" x14ac:dyDescent="0.35">
      <c r="A794" s="12" t="e">
        <f t="shared" si="40"/>
        <v>#N/A</v>
      </c>
      <c r="B794" s="12">
        <f t="shared" si="42"/>
        <v>1</v>
      </c>
      <c r="C794" s="12" t="e">
        <f t="shared" si="41"/>
        <v>#N/A</v>
      </c>
      <c r="D794" t="s">
        <v>86</v>
      </c>
      <c r="E794" t="s">
        <v>87</v>
      </c>
      <c r="F794" t="s">
        <v>125</v>
      </c>
      <c r="G794">
        <v>80101604</v>
      </c>
      <c r="H794" t="s">
        <v>2430</v>
      </c>
      <c r="I794" t="s">
        <v>3694</v>
      </c>
      <c r="J794" t="s">
        <v>3695</v>
      </c>
      <c r="K794" s="12" t="s">
        <v>1902</v>
      </c>
    </row>
    <row r="795" spans="1:11" x14ac:dyDescent="0.35">
      <c r="A795" s="12" t="e">
        <f t="shared" si="40"/>
        <v>#N/A</v>
      </c>
      <c r="B795" s="12">
        <f t="shared" si="42"/>
        <v>1</v>
      </c>
      <c r="C795" s="12" t="e">
        <f t="shared" si="41"/>
        <v>#N/A</v>
      </c>
      <c r="D795" t="s">
        <v>86</v>
      </c>
      <c r="E795" t="s">
        <v>87</v>
      </c>
      <c r="F795" t="s">
        <v>125</v>
      </c>
      <c r="G795">
        <v>93142000</v>
      </c>
      <c r="H795" t="s">
        <v>3696</v>
      </c>
      <c r="I795" t="s">
        <v>3697</v>
      </c>
      <c r="J795" t="s">
        <v>3698</v>
      </c>
      <c r="K795" s="12" t="s">
        <v>52</v>
      </c>
    </row>
    <row r="796" spans="1:11" x14ac:dyDescent="0.35">
      <c r="A796" s="12" t="e">
        <f t="shared" si="40"/>
        <v>#N/A</v>
      </c>
      <c r="B796" s="12">
        <f t="shared" si="42"/>
        <v>1</v>
      </c>
      <c r="C796" s="12" t="e">
        <f t="shared" si="41"/>
        <v>#N/A</v>
      </c>
      <c r="D796" t="s">
        <v>86</v>
      </c>
      <c r="E796" t="s">
        <v>87</v>
      </c>
      <c r="F796" t="s">
        <v>103</v>
      </c>
      <c r="G796">
        <v>77101804</v>
      </c>
      <c r="H796" t="s">
        <v>3699</v>
      </c>
      <c r="I796" t="s">
        <v>3700</v>
      </c>
      <c r="J796" t="s">
        <v>3701</v>
      </c>
      <c r="K796" s="12" t="s">
        <v>1902</v>
      </c>
    </row>
    <row r="797" spans="1:11" x14ac:dyDescent="0.35">
      <c r="A797" s="12" t="e">
        <f t="shared" si="40"/>
        <v>#N/A</v>
      </c>
      <c r="B797" s="12">
        <f t="shared" si="42"/>
        <v>1</v>
      </c>
      <c r="C797" s="12" t="e">
        <f t="shared" si="41"/>
        <v>#N/A</v>
      </c>
      <c r="D797" t="s">
        <v>86</v>
      </c>
      <c r="E797" t="s">
        <v>87</v>
      </c>
      <c r="F797" t="s">
        <v>103</v>
      </c>
      <c r="G797">
        <v>77101805</v>
      </c>
      <c r="H797" t="s">
        <v>3677</v>
      </c>
      <c r="I797" t="s">
        <v>3702</v>
      </c>
      <c r="J797" t="s">
        <v>3703</v>
      </c>
      <c r="K797" s="12" t="s">
        <v>52</v>
      </c>
    </row>
    <row r="798" spans="1:11" x14ac:dyDescent="0.35">
      <c r="A798" s="12" t="e">
        <f t="shared" si="40"/>
        <v>#N/A</v>
      </c>
      <c r="B798" s="12">
        <f t="shared" si="42"/>
        <v>1</v>
      </c>
      <c r="C798" s="12" t="e">
        <f t="shared" si="41"/>
        <v>#N/A</v>
      </c>
      <c r="D798" t="s">
        <v>86</v>
      </c>
      <c r="E798" t="s">
        <v>87</v>
      </c>
      <c r="F798" t="s">
        <v>103</v>
      </c>
      <c r="G798">
        <v>77101701</v>
      </c>
      <c r="H798" t="s">
        <v>3704</v>
      </c>
      <c r="I798" t="s">
        <v>3705</v>
      </c>
      <c r="J798" t="s">
        <v>3706</v>
      </c>
      <c r="K798" s="12" t="s">
        <v>52</v>
      </c>
    </row>
    <row r="799" spans="1:11" x14ac:dyDescent="0.35">
      <c r="A799" s="12" t="e">
        <f t="shared" si="40"/>
        <v>#N/A</v>
      </c>
      <c r="B799" s="12">
        <f t="shared" si="42"/>
        <v>1</v>
      </c>
      <c r="C799" s="12" t="e">
        <f t="shared" si="41"/>
        <v>#N/A</v>
      </c>
      <c r="D799" t="s">
        <v>86</v>
      </c>
      <c r="E799" t="s">
        <v>87</v>
      </c>
      <c r="F799" t="s">
        <v>103</v>
      </c>
      <c r="G799">
        <v>77101702</v>
      </c>
      <c r="H799" t="s">
        <v>3707</v>
      </c>
      <c r="I799" t="s">
        <v>3708</v>
      </c>
      <c r="J799" t="s">
        <v>3709</v>
      </c>
      <c r="K799" s="12" t="s">
        <v>52</v>
      </c>
    </row>
    <row r="800" spans="1:11" x14ac:dyDescent="0.35">
      <c r="A800" s="12" t="e">
        <f t="shared" si="40"/>
        <v>#N/A</v>
      </c>
      <c r="B800" s="12">
        <f t="shared" si="42"/>
        <v>1</v>
      </c>
      <c r="C800" s="12" t="e">
        <f t="shared" si="41"/>
        <v>#N/A</v>
      </c>
      <c r="D800" t="s">
        <v>86</v>
      </c>
      <c r="E800" t="s">
        <v>87</v>
      </c>
      <c r="F800" t="s">
        <v>103</v>
      </c>
      <c r="G800">
        <v>77101704</v>
      </c>
      <c r="H800" t="s">
        <v>3710</v>
      </c>
      <c r="I800" t="s">
        <v>3711</v>
      </c>
      <c r="J800" t="s">
        <v>3712</v>
      </c>
      <c r="K800" s="12" t="s">
        <v>52</v>
      </c>
    </row>
    <row r="801" spans="1:11" x14ac:dyDescent="0.35">
      <c r="A801" s="12" t="e">
        <f t="shared" si="40"/>
        <v>#N/A</v>
      </c>
      <c r="B801" s="12">
        <f t="shared" si="42"/>
        <v>1</v>
      </c>
      <c r="C801" s="12" t="e">
        <f t="shared" si="41"/>
        <v>#N/A</v>
      </c>
      <c r="D801" t="s">
        <v>86</v>
      </c>
      <c r="E801" t="s">
        <v>87</v>
      </c>
      <c r="F801" t="s">
        <v>103</v>
      </c>
      <c r="G801">
        <v>77101705</v>
      </c>
      <c r="H801" t="s">
        <v>3713</v>
      </c>
      <c r="I801" t="s">
        <v>3714</v>
      </c>
      <c r="J801" t="s">
        <v>3715</v>
      </c>
      <c r="K801" s="12" t="s">
        <v>52</v>
      </c>
    </row>
    <row r="802" spans="1:11" x14ac:dyDescent="0.35">
      <c r="A802" s="12" t="e">
        <f t="shared" si="40"/>
        <v>#N/A</v>
      </c>
      <c r="B802" s="12">
        <f t="shared" si="42"/>
        <v>1</v>
      </c>
      <c r="C802" s="12" t="e">
        <f t="shared" si="41"/>
        <v>#N/A</v>
      </c>
      <c r="D802" t="s">
        <v>86</v>
      </c>
      <c r="E802" t="s">
        <v>87</v>
      </c>
      <c r="F802" t="s">
        <v>103</v>
      </c>
      <c r="G802">
        <v>77101707</v>
      </c>
      <c r="H802" t="s">
        <v>3716</v>
      </c>
      <c r="I802" t="s">
        <v>3717</v>
      </c>
      <c r="J802" t="s">
        <v>3718</v>
      </c>
      <c r="K802" s="12" t="s">
        <v>52</v>
      </c>
    </row>
    <row r="803" spans="1:11" x14ac:dyDescent="0.35">
      <c r="A803" s="12" t="e">
        <f t="shared" si="40"/>
        <v>#N/A</v>
      </c>
      <c r="B803" s="12">
        <f t="shared" si="42"/>
        <v>1</v>
      </c>
      <c r="C803" s="12" t="e">
        <f t="shared" si="41"/>
        <v>#N/A</v>
      </c>
      <c r="D803" t="s">
        <v>86</v>
      </c>
      <c r="E803" t="s">
        <v>87</v>
      </c>
      <c r="F803" t="s">
        <v>103</v>
      </c>
      <c r="G803">
        <v>77101602</v>
      </c>
      <c r="H803" t="s">
        <v>3248</v>
      </c>
      <c r="I803" t="s">
        <v>3719</v>
      </c>
      <c r="J803" t="s">
        <v>3720</v>
      </c>
      <c r="K803" s="12" t="s">
        <v>52</v>
      </c>
    </row>
    <row r="804" spans="1:11" x14ac:dyDescent="0.35">
      <c r="A804" s="12" t="e">
        <f t="shared" si="40"/>
        <v>#N/A</v>
      </c>
      <c r="B804" s="12">
        <f t="shared" si="42"/>
        <v>1</v>
      </c>
      <c r="C804" s="12" t="e">
        <f t="shared" si="41"/>
        <v>#N/A</v>
      </c>
      <c r="D804" t="s">
        <v>86</v>
      </c>
      <c r="E804" t="s">
        <v>87</v>
      </c>
      <c r="F804" t="s">
        <v>103</v>
      </c>
      <c r="G804">
        <v>77101603</v>
      </c>
      <c r="H804" t="s">
        <v>3250</v>
      </c>
      <c r="I804" t="s">
        <v>3721</v>
      </c>
      <c r="J804" t="s">
        <v>3722</v>
      </c>
      <c r="K804" s="12" t="s">
        <v>52</v>
      </c>
    </row>
    <row r="805" spans="1:11" x14ac:dyDescent="0.35">
      <c r="A805" s="12" t="e">
        <f t="shared" si="40"/>
        <v>#N/A</v>
      </c>
      <c r="B805" s="12">
        <f t="shared" si="42"/>
        <v>1</v>
      </c>
      <c r="C805" s="12" t="e">
        <f t="shared" si="41"/>
        <v>#N/A</v>
      </c>
      <c r="D805" t="s">
        <v>86</v>
      </c>
      <c r="E805" t="s">
        <v>87</v>
      </c>
      <c r="F805" t="s">
        <v>103</v>
      </c>
      <c r="G805">
        <v>83101902</v>
      </c>
      <c r="H805" t="s">
        <v>3302</v>
      </c>
      <c r="I805" t="s">
        <v>3723</v>
      </c>
      <c r="J805" t="s">
        <v>3724</v>
      </c>
      <c r="K805" s="12" t="s">
        <v>52</v>
      </c>
    </row>
    <row r="806" spans="1:11" x14ac:dyDescent="0.35">
      <c r="A806" s="12" t="e">
        <f t="shared" si="40"/>
        <v>#N/A</v>
      </c>
      <c r="B806" s="12">
        <f t="shared" si="42"/>
        <v>1</v>
      </c>
      <c r="C806" s="12" t="e">
        <f t="shared" si="41"/>
        <v>#N/A</v>
      </c>
      <c r="D806" t="s">
        <v>86</v>
      </c>
      <c r="E806" t="s">
        <v>87</v>
      </c>
      <c r="F806" t="s">
        <v>103</v>
      </c>
      <c r="G806">
        <v>83101901</v>
      </c>
      <c r="H806" t="s">
        <v>3300</v>
      </c>
      <c r="I806" t="s">
        <v>3725</v>
      </c>
      <c r="J806" t="s">
        <v>3726</v>
      </c>
      <c r="K806" s="12" t="s">
        <v>52</v>
      </c>
    </row>
    <row r="807" spans="1:11" x14ac:dyDescent="0.35">
      <c r="A807" s="12" t="e">
        <f t="shared" si="40"/>
        <v>#N/A</v>
      </c>
      <c r="B807" s="12">
        <f t="shared" si="42"/>
        <v>1</v>
      </c>
      <c r="C807" s="12" t="e">
        <f t="shared" si="41"/>
        <v>#N/A</v>
      </c>
      <c r="D807" t="s">
        <v>86</v>
      </c>
      <c r="E807" t="s">
        <v>87</v>
      </c>
      <c r="F807" t="s">
        <v>103</v>
      </c>
      <c r="G807">
        <v>70171604</v>
      </c>
      <c r="H807" t="s">
        <v>3254</v>
      </c>
      <c r="I807" t="s">
        <v>3727</v>
      </c>
      <c r="J807" t="s">
        <v>3728</v>
      </c>
      <c r="K807" s="12" t="s">
        <v>52</v>
      </c>
    </row>
    <row r="808" spans="1:11" x14ac:dyDescent="0.35">
      <c r="A808" s="12" t="e">
        <f t="shared" si="40"/>
        <v>#N/A</v>
      </c>
      <c r="B808" s="12">
        <f t="shared" si="42"/>
        <v>1</v>
      </c>
      <c r="C808" s="12" t="e">
        <f t="shared" si="41"/>
        <v>#N/A</v>
      </c>
      <c r="D808" t="s">
        <v>86</v>
      </c>
      <c r="E808" t="s">
        <v>87</v>
      </c>
      <c r="F808" t="s">
        <v>103</v>
      </c>
      <c r="G808">
        <v>70171603</v>
      </c>
      <c r="H808" t="s">
        <v>3729</v>
      </c>
      <c r="I808" t="s">
        <v>3730</v>
      </c>
      <c r="J808" t="s">
        <v>3731</v>
      </c>
      <c r="K808" s="12" t="s">
        <v>52</v>
      </c>
    </row>
    <row r="809" spans="1:11" x14ac:dyDescent="0.35">
      <c r="A809" s="12" t="e">
        <f t="shared" si="40"/>
        <v>#N/A</v>
      </c>
      <c r="B809" s="12">
        <f t="shared" si="42"/>
        <v>1</v>
      </c>
      <c r="C809" s="12" t="e">
        <f t="shared" si="41"/>
        <v>#N/A</v>
      </c>
      <c r="D809" t="s">
        <v>86</v>
      </c>
      <c r="E809" t="s">
        <v>87</v>
      </c>
      <c r="F809" t="s">
        <v>103</v>
      </c>
      <c r="G809">
        <v>70171506</v>
      </c>
      <c r="H809" t="s">
        <v>3264</v>
      </c>
      <c r="I809" t="s">
        <v>3732</v>
      </c>
      <c r="J809" t="s">
        <v>3733</v>
      </c>
      <c r="K809" s="12" t="s">
        <v>52</v>
      </c>
    </row>
    <row r="810" spans="1:11" x14ac:dyDescent="0.35">
      <c r="A810" s="12" t="e">
        <f t="shared" si="40"/>
        <v>#N/A</v>
      </c>
      <c r="B810" s="12">
        <f t="shared" si="42"/>
        <v>1</v>
      </c>
      <c r="C810" s="12" t="e">
        <f t="shared" si="41"/>
        <v>#N/A</v>
      </c>
      <c r="D810" t="s">
        <v>86</v>
      </c>
      <c r="E810" t="s">
        <v>87</v>
      </c>
      <c r="F810" t="s">
        <v>98</v>
      </c>
      <c r="G810">
        <v>80101604</v>
      </c>
      <c r="H810" t="s">
        <v>2430</v>
      </c>
      <c r="I810" t="s">
        <v>3734</v>
      </c>
      <c r="J810" t="s">
        <v>3735</v>
      </c>
      <c r="K810" s="12" t="s">
        <v>1902</v>
      </c>
    </row>
    <row r="811" spans="1:11" x14ac:dyDescent="0.35">
      <c r="A811" s="12" t="e">
        <f t="shared" si="40"/>
        <v>#N/A</v>
      </c>
      <c r="B811" s="12">
        <f t="shared" si="42"/>
        <v>1</v>
      </c>
      <c r="C811" s="12" t="e">
        <f t="shared" si="41"/>
        <v>#N/A</v>
      </c>
      <c r="D811" t="s">
        <v>86</v>
      </c>
      <c r="E811" t="s">
        <v>87</v>
      </c>
      <c r="F811" t="s">
        <v>117</v>
      </c>
      <c r="G811">
        <v>92121704</v>
      </c>
      <c r="H811" t="s">
        <v>3736</v>
      </c>
      <c r="I811" t="s">
        <v>3737</v>
      </c>
      <c r="J811" t="s">
        <v>3738</v>
      </c>
      <c r="K811" s="12" t="s">
        <v>1902</v>
      </c>
    </row>
    <row r="812" spans="1:11" x14ac:dyDescent="0.35">
      <c r="A812" s="12" t="e">
        <f t="shared" si="40"/>
        <v>#N/A</v>
      </c>
      <c r="B812" s="12">
        <f t="shared" si="42"/>
        <v>1</v>
      </c>
      <c r="C812" s="12" t="e">
        <f t="shared" si="41"/>
        <v>#N/A</v>
      </c>
      <c r="D812" t="s">
        <v>86</v>
      </c>
      <c r="E812" t="s">
        <v>87</v>
      </c>
      <c r="F812" t="s">
        <v>117</v>
      </c>
      <c r="G812">
        <v>92111506</v>
      </c>
      <c r="H812" t="s">
        <v>3739</v>
      </c>
      <c r="I812" t="s">
        <v>3740</v>
      </c>
      <c r="J812" t="s">
        <v>3741</v>
      </c>
      <c r="K812" s="12" t="s">
        <v>52</v>
      </c>
    </row>
    <row r="813" spans="1:11" x14ac:dyDescent="0.35">
      <c r="A813" s="12" t="e">
        <f t="shared" si="40"/>
        <v>#N/A</v>
      </c>
      <c r="B813" s="12">
        <f t="shared" si="42"/>
        <v>1</v>
      </c>
      <c r="C813" s="12" t="e">
        <f t="shared" si="41"/>
        <v>#N/A</v>
      </c>
      <c r="D813" t="s">
        <v>86</v>
      </c>
      <c r="E813" t="s">
        <v>87</v>
      </c>
      <c r="F813" t="s">
        <v>126</v>
      </c>
      <c r="G813">
        <v>81141805</v>
      </c>
      <c r="H813" t="s">
        <v>2120</v>
      </c>
      <c r="I813" t="s">
        <v>3742</v>
      </c>
      <c r="J813" t="s">
        <v>3743</v>
      </c>
      <c r="K813" s="12" t="s">
        <v>1902</v>
      </c>
    </row>
    <row r="814" spans="1:11" x14ac:dyDescent="0.35">
      <c r="A814" s="12" t="str">
        <f t="shared" si="40"/>
        <v>A37B1</v>
      </c>
      <c r="B814" s="12">
        <f t="shared" si="42"/>
        <v>1</v>
      </c>
      <c r="C814" s="12">
        <f t="shared" si="41"/>
        <v>37</v>
      </c>
      <c r="D814" t="s">
        <v>283</v>
      </c>
      <c r="E814" t="s">
        <v>284</v>
      </c>
      <c r="F814" t="s">
        <v>290</v>
      </c>
      <c r="G814">
        <v>80111601</v>
      </c>
      <c r="H814" t="s">
        <v>3744</v>
      </c>
      <c r="I814" t="s">
        <v>3745</v>
      </c>
      <c r="J814" t="s">
        <v>3744</v>
      </c>
      <c r="K814" s="12" t="s">
        <v>1902</v>
      </c>
    </row>
    <row r="815" spans="1:11" x14ac:dyDescent="0.35">
      <c r="A815" s="12" t="str">
        <f t="shared" si="40"/>
        <v>A37B2</v>
      </c>
      <c r="B815" s="12">
        <f t="shared" si="42"/>
        <v>2</v>
      </c>
      <c r="C815" s="12">
        <f t="shared" si="41"/>
        <v>37</v>
      </c>
      <c r="D815" t="s">
        <v>283</v>
      </c>
      <c r="E815" t="s">
        <v>284</v>
      </c>
      <c r="F815" t="s">
        <v>290</v>
      </c>
      <c r="G815">
        <v>83111507</v>
      </c>
      <c r="H815" t="s">
        <v>2872</v>
      </c>
      <c r="I815" t="s">
        <v>3746</v>
      </c>
      <c r="J815" t="s">
        <v>3747</v>
      </c>
      <c r="K815" s="12" t="s">
        <v>52</v>
      </c>
    </row>
    <row r="816" spans="1:11" x14ac:dyDescent="0.35">
      <c r="A816" s="12" t="str">
        <f t="shared" si="40"/>
        <v>A37B3</v>
      </c>
      <c r="B816" s="12">
        <f t="shared" si="42"/>
        <v>3</v>
      </c>
      <c r="C816" s="12">
        <f t="shared" si="41"/>
        <v>37</v>
      </c>
      <c r="D816" t="s">
        <v>283</v>
      </c>
      <c r="E816" t="s">
        <v>284</v>
      </c>
      <c r="F816" t="s">
        <v>290</v>
      </c>
      <c r="G816">
        <v>80161501</v>
      </c>
      <c r="H816" t="s">
        <v>3748</v>
      </c>
      <c r="I816" t="s">
        <v>3749</v>
      </c>
      <c r="J816" t="s">
        <v>3750</v>
      </c>
      <c r="K816" s="12" t="s">
        <v>52</v>
      </c>
    </row>
    <row r="817" spans="1:11" x14ac:dyDescent="0.35">
      <c r="A817" s="12" t="str">
        <f t="shared" si="40"/>
        <v>A37B4</v>
      </c>
      <c r="B817" s="12">
        <f t="shared" si="42"/>
        <v>4</v>
      </c>
      <c r="C817" s="12">
        <f t="shared" si="41"/>
        <v>37</v>
      </c>
      <c r="D817" t="s">
        <v>283</v>
      </c>
      <c r="E817" t="s">
        <v>284</v>
      </c>
      <c r="F817" t="s">
        <v>290</v>
      </c>
      <c r="G817">
        <v>80111616</v>
      </c>
      <c r="H817" t="s">
        <v>3751</v>
      </c>
      <c r="I817" t="s">
        <v>3752</v>
      </c>
      <c r="J817" t="s">
        <v>3751</v>
      </c>
      <c r="K817" s="12" t="s">
        <v>52</v>
      </c>
    </row>
    <row r="818" spans="1:11" x14ac:dyDescent="0.35">
      <c r="A818" s="12" t="str">
        <f t="shared" si="40"/>
        <v>A37B5</v>
      </c>
      <c r="B818" s="12">
        <f t="shared" si="42"/>
        <v>5</v>
      </c>
      <c r="C818" s="12">
        <f t="shared" si="41"/>
        <v>37</v>
      </c>
      <c r="D818" t="s">
        <v>283</v>
      </c>
      <c r="E818" t="s">
        <v>284</v>
      </c>
      <c r="F818" t="s">
        <v>290</v>
      </c>
      <c r="G818">
        <v>80161503</v>
      </c>
      <c r="H818" t="s">
        <v>3753</v>
      </c>
      <c r="I818" t="s">
        <v>3754</v>
      </c>
      <c r="J818" t="s">
        <v>3755</v>
      </c>
      <c r="K818" s="12" t="s">
        <v>52</v>
      </c>
    </row>
    <row r="819" spans="1:11" x14ac:dyDescent="0.35">
      <c r="A819" s="12" t="str">
        <f t="shared" si="40"/>
        <v>A37B6</v>
      </c>
      <c r="B819" s="12">
        <f t="shared" si="42"/>
        <v>6</v>
      </c>
      <c r="C819" s="12">
        <f t="shared" si="41"/>
        <v>37</v>
      </c>
      <c r="D819" t="s">
        <v>283</v>
      </c>
      <c r="E819" t="s">
        <v>284</v>
      </c>
      <c r="F819" t="s">
        <v>290</v>
      </c>
      <c r="G819">
        <v>80111605</v>
      </c>
      <c r="H819" t="s">
        <v>3756</v>
      </c>
      <c r="I819" t="s">
        <v>3757</v>
      </c>
      <c r="J819" t="s">
        <v>3756</v>
      </c>
      <c r="K819" s="12" t="s">
        <v>52</v>
      </c>
    </row>
    <row r="820" spans="1:11" x14ac:dyDescent="0.35">
      <c r="A820" s="12" t="str">
        <f t="shared" si="40"/>
        <v>A37B7</v>
      </c>
      <c r="B820" s="12">
        <f t="shared" si="42"/>
        <v>7</v>
      </c>
      <c r="C820" s="12">
        <f t="shared" si="41"/>
        <v>37</v>
      </c>
      <c r="D820" t="s">
        <v>283</v>
      </c>
      <c r="E820" t="s">
        <v>284</v>
      </c>
      <c r="F820" t="s">
        <v>290</v>
      </c>
      <c r="G820">
        <v>80101508</v>
      </c>
      <c r="H820" t="s">
        <v>2937</v>
      </c>
      <c r="I820" t="s">
        <v>3758</v>
      </c>
      <c r="J820" t="s">
        <v>3759</v>
      </c>
      <c r="K820" s="12" t="s">
        <v>52</v>
      </c>
    </row>
    <row r="821" spans="1:11" x14ac:dyDescent="0.35">
      <c r="A821" s="12" t="str">
        <f t="shared" si="40"/>
        <v>A37B8</v>
      </c>
      <c r="B821" s="12">
        <f t="shared" si="42"/>
        <v>8</v>
      </c>
      <c r="C821" s="12">
        <f t="shared" si="41"/>
        <v>37</v>
      </c>
      <c r="D821" t="s">
        <v>283</v>
      </c>
      <c r="E821" t="s">
        <v>284</v>
      </c>
      <c r="F821" t="s">
        <v>290</v>
      </c>
      <c r="G821">
        <v>84111502</v>
      </c>
      <c r="H821" t="s">
        <v>2967</v>
      </c>
      <c r="I821" t="s">
        <v>3760</v>
      </c>
      <c r="J821" t="s">
        <v>3761</v>
      </c>
      <c r="K821" s="12" t="s">
        <v>52</v>
      </c>
    </row>
    <row r="822" spans="1:11" x14ac:dyDescent="0.35">
      <c r="A822" s="12" t="str">
        <f t="shared" si="40"/>
        <v>A37B9</v>
      </c>
      <c r="B822" s="12">
        <f t="shared" si="42"/>
        <v>9</v>
      </c>
      <c r="C822" s="12">
        <f t="shared" si="41"/>
        <v>37</v>
      </c>
      <c r="D822" t="s">
        <v>283</v>
      </c>
      <c r="E822" t="s">
        <v>284</v>
      </c>
      <c r="F822" t="s">
        <v>290</v>
      </c>
      <c r="G822">
        <v>93151607</v>
      </c>
      <c r="H822" t="s">
        <v>2977</v>
      </c>
      <c r="I822" t="s">
        <v>3762</v>
      </c>
      <c r="J822" t="s">
        <v>3763</v>
      </c>
      <c r="K822" s="12" t="s">
        <v>52</v>
      </c>
    </row>
    <row r="823" spans="1:11" x14ac:dyDescent="0.35">
      <c r="A823" s="12" t="str">
        <f t="shared" si="40"/>
        <v>A37B10</v>
      </c>
      <c r="B823" s="12">
        <f t="shared" si="42"/>
        <v>10</v>
      </c>
      <c r="C823" s="12">
        <f t="shared" si="41"/>
        <v>37</v>
      </c>
      <c r="D823" t="s">
        <v>283</v>
      </c>
      <c r="E823" t="s">
        <v>284</v>
      </c>
      <c r="F823" t="s">
        <v>290</v>
      </c>
      <c r="G823">
        <v>84111505</v>
      </c>
      <c r="H823" t="s">
        <v>3764</v>
      </c>
      <c r="I823" t="s">
        <v>3765</v>
      </c>
      <c r="J823" t="s">
        <v>3766</v>
      </c>
      <c r="K823" s="12" t="s">
        <v>52</v>
      </c>
    </row>
    <row r="824" spans="1:11" x14ac:dyDescent="0.35">
      <c r="A824" s="12" t="str">
        <f t="shared" si="40"/>
        <v>A37B11</v>
      </c>
      <c r="B824" s="12">
        <f t="shared" si="42"/>
        <v>11</v>
      </c>
      <c r="C824" s="12">
        <f t="shared" si="41"/>
        <v>37</v>
      </c>
      <c r="D824" t="s">
        <v>283</v>
      </c>
      <c r="E824" t="s">
        <v>284</v>
      </c>
      <c r="F824" t="s">
        <v>290</v>
      </c>
      <c r="G824">
        <v>84111503</v>
      </c>
      <c r="H824" t="s">
        <v>3767</v>
      </c>
      <c r="I824" t="s">
        <v>3768</v>
      </c>
      <c r="J824" t="s">
        <v>3769</v>
      </c>
      <c r="K824" s="12" t="s">
        <v>52</v>
      </c>
    </row>
    <row r="825" spans="1:11" x14ac:dyDescent="0.35">
      <c r="A825" s="12" t="str">
        <f t="shared" si="40"/>
        <v>A37B12</v>
      </c>
      <c r="B825" s="12">
        <f t="shared" si="42"/>
        <v>12</v>
      </c>
      <c r="C825" s="12">
        <f t="shared" si="41"/>
        <v>37</v>
      </c>
      <c r="D825" t="s">
        <v>283</v>
      </c>
      <c r="E825" t="s">
        <v>284</v>
      </c>
      <c r="F825" t="s">
        <v>290</v>
      </c>
      <c r="G825">
        <v>80101604</v>
      </c>
      <c r="H825" t="s">
        <v>2430</v>
      </c>
      <c r="I825" t="s">
        <v>3770</v>
      </c>
      <c r="J825" t="s">
        <v>3771</v>
      </c>
      <c r="K825" s="12" t="s">
        <v>52</v>
      </c>
    </row>
    <row r="826" spans="1:11" x14ac:dyDescent="0.35">
      <c r="A826" s="12" t="str">
        <f t="shared" si="40"/>
        <v>A37B13</v>
      </c>
      <c r="B826" s="12">
        <f t="shared" si="42"/>
        <v>13</v>
      </c>
      <c r="C826" s="12">
        <f t="shared" si="41"/>
        <v>37</v>
      </c>
      <c r="D826" t="s">
        <v>283</v>
      </c>
      <c r="E826" t="s">
        <v>284</v>
      </c>
      <c r="F826" t="s">
        <v>290</v>
      </c>
      <c r="G826">
        <v>80101600</v>
      </c>
      <c r="H826" t="s">
        <v>2963</v>
      </c>
      <c r="I826" t="s">
        <v>3772</v>
      </c>
      <c r="J826" t="s">
        <v>3773</v>
      </c>
      <c r="K826" s="12" t="s">
        <v>52</v>
      </c>
    </row>
    <row r="827" spans="1:11" x14ac:dyDescent="0.35">
      <c r="A827" s="12" t="str">
        <f t="shared" si="40"/>
        <v>A37B14</v>
      </c>
      <c r="B827" s="12">
        <f t="shared" si="42"/>
        <v>14</v>
      </c>
      <c r="C827" s="12">
        <f t="shared" si="41"/>
        <v>37</v>
      </c>
      <c r="D827" t="s">
        <v>283</v>
      </c>
      <c r="E827" t="s">
        <v>284</v>
      </c>
      <c r="F827" t="s">
        <v>290</v>
      </c>
      <c r="G827">
        <v>80101606</v>
      </c>
      <c r="H827" t="s">
        <v>2436</v>
      </c>
      <c r="I827" t="s">
        <v>3774</v>
      </c>
      <c r="J827" t="s">
        <v>3775</v>
      </c>
      <c r="K827" s="12" t="s">
        <v>52</v>
      </c>
    </row>
    <row r="828" spans="1:11" x14ac:dyDescent="0.35">
      <c r="A828" s="12" t="str">
        <f t="shared" si="40"/>
        <v>A37B15</v>
      </c>
      <c r="B828" s="12">
        <f t="shared" si="42"/>
        <v>15</v>
      </c>
      <c r="C828" s="12">
        <f t="shared" si="41"/>
        <v>37</v>
      </c>
      <c r="D828" t="s">
        <v>283</v>
      </c>
      <c r="E828" t="s">
        <v>284</v>
      </c>
      <c r="F828" t="s">
        <v>290</v>
      </c>
      <c r="G828">
        <v>80101603</v>
      </c>
      <c r="H828" t="s">
        <v>2439</v>
      </c>
      <c r="I828" t="s">
        <v>3776</v>
      </c>
      <c r="J828" t="s">
        <v>3777</v>
      </c>
      <c r="K828" s="12" t="s">
        <v>52</v>
      </c>
    </row>
    <row r="829" spans="1:11" x14ac:dyDescent="0.35">
      <c r="A829" s="12" t="str">
        <f t="shared" si="40"/>
        <v>A37B16</v>
      </c>
      <c r="B829" s="12">
        <f t="shared" si="42"/>
        <v>16</v>
      </c>
      <c r="C829" s="12">
        <f t="shared" si="41"/>
        <v>37</v>
      </c>
      <c r="D829" t="s">
        <v>283</v>
      </c>
      <c r="E829" t="s">
        <v>284</v>
      </c>
      <c r="F829" t="s">
        <v>290</v>
      </c>
      <c r="G829">
        <v>80101602</v>
      </c>
      <c r="H829" t="s">
        <v>3778</v>
      </c>
      <c r="I829" t="s">
        <v>3779</v>
      </c>
      <c r="J829" t="s">
        <v>3780</v>
      </c>
      <c r="K829" s="12" t="s">
        <v>52</v>
      </c>
    </row>
    <row r="830" spans="1:11" x14ac:dyDescent="0.35">
      <c r="A830" s="12" t="str">
        <f t="shared" si="40"/>
        <v>A37B17</v>
      </c>
      <c r="B830" s="12">
        <f t="shared" si="42"/>
        <v>17</v>
      </c>
      <c r="C830" s="12">
        <f t="shared" si="41"/>
        <v>37</v>
      </c>
      <c r="D830" t="s">
        <v>283</v>
      </c>
      <c r="E830" t="s">
        <v>284</v>
      </c>
      <c r="F830" t="s">
        <v>290</v>
      </c>
      <c r="G830">
        <v>80171906</v>
      </c>
      <c r="H830" t="s">
        <v>3060</v>
      </c>
      <c r="I830" t="s">
        <v>3781</v>
      </c>
      <c r="J830" t="s">
        <v>3782</v>
      </c>
      <c r="K830" s="12" t="s">
        <v>52</v>
      </c>
    </row>
    <row r="831" spans="1:11" x14ac:dyDescent="0.35">
      <c r="A831" s="12" t="str">
        <f t="shared" si="40"/>
        <v>A37B18</v>
      </c>
      <c r="B831" s="12">
        <f t="shared" si="42"/>
        <v>18</v>
      </c>
      <c r="C831" s="12">
        <f t="shared" si="41"/>
        <v>37</v>
      </c>
      <c r="D831" t="s">
        <v>283</v>
      </c>
      <c r="E831" t="s">
        <v>284</v>
      </c>
      <c r="F831" t="s">
        <v>290</v>
      </c>
      <c r="G831">
        <v>80101706</v>
      </c>
      <c r="H831" t="s">
        <v>3017</v>
      </c>
      <c r="I831" t="s">
        <v>3783</v>
      </c>
      <c r="J831" t="s">
        <v>3784</v>
      </c>
      <c r="K831" s="12" t="s">
        <v>52</v>
      </c>
    </row>
    <row r="832" spans="1:11" x14ac:dyDescent="0.35">
      <c r="A832" s="12" t="str">
        <f t="shared" si="40"/>
        <v>A37B19</v>
      </c>
      <c r="B832" s="12">
        <f t="shared" si="42"/>
        <v>19</v>
      </c>
      <c r="C832" s="12">
        <f t="shared" si="41"/>
        <v>37</v>
      </c>
      <c r="D832" t="s">
        <v>283</v>
      </c>
      <c r="E832" t="s">
        <v>284</v>
      </c>
      <c r="F832" t="s">
        <v>290</v>
      </c>
      <c r="G832">
        <v>80101505</v>
      </c>
      <c r="H832" t="s">
        <v>2413</v>
      </c>
      <c r="I832" t="s">
        <v>3785</v>
      </c>
      <c r="J832" t="s">
        <v>3786</v>
      </c>
      <c r="K832" s="12" t="s">
        <v>52</v>
      </c>
    </row>
    <row r="833" spans="1:11" x14ac:dyDescent="0.35">
      <c r="A833" s="12" t="str">
        <f t="shared" si="40"/>
        <v>A37B20</v>
      </c>
      <c r="B833" s="12">
        <f t="shared" si="42"/>
        <v>20</v>
      </c>
      <c r="C833" s="12">
        <f t="shared" si="41"/>
        <v>37</v>
      </c>
      <c r="D833" t="s">
        <v>283</v>
      </c>
      <c r="E833" t="s">
        <v>284</v>
      </c>
      <c r="F833" t="s">
        <v>290</v>
      </c>
      <c r="G833">
        <v>64131605</v>
      </c>
      <c r="H833" t="s">
        <v>3394</v>
      </c>
      <c r="I833" t="s">
        <v>3787</v>
      </c>
      <c r="J833" t="s">
        <v>3788</v>
      </c>
      <c r="K833" s="12" t="s">
        <v>52</v>
      </c>
    </row>
    <row r="834" spans="1:11" x14ac:dyDescent="0.35">
      <c r="A834" s="12" t="str">
        <f t="shared" si="40"/>
        <v>A37B21</v>
      </c>
      <c r="B834" s="12">
        <f t="shared" si="42"/>
        <v>21</v>
      </c>
      <c r="C834" s="12">
        <f t="shared" si="41"/>
        <v>37</v>
      </c>
      <c r="D834" t="s">
        <v>283</v>
      </c>
      <c r="E834" t="s">
        <v>284</v>
      </c>
      <c r="F834" t="s">
        <v>290</v>
      </c>
      <c r="G834">
        <v>80111620</v>
      </c>
      <c r="H834" t="s">
        <v>3789</v>
      </c>
      <c r="I834" t="s">
        <v>3790</v>
      </c>
      <c r="J834" t="s">
        <v>3789</v>
      </c>
      <c r="K834" s="12" t="s">
        <v>52</v>
      </c>
    </row>
    <row r="835" spans="1:11" x14ac:dyDescent="0.35">
      <c r="A835" s="12" t="str">
        <f t="shared" ref="A835:A898" si="43">"A"&amp;C835&amp;"B"&amp;B835</f>
        <v>A37B22</v>
      </c>
      <c r="B835" s="12">
        <f t="shared" si="42"/>
        <v>22</v>
      </c>
      <c r="C835" s="12">
        <f t="shared" ref="C835:C898" si="44">VLOOKUP(D835&amp;E835&amp;F835,T:U,2,FALSE)</f>
        <v>37</v>
      </c>
      <c r="D835" t="s">
        <v>283</v>
      </c>
      <c r="E835" t="s">
        <v>284</v>
      </c>
      <c r="F835" t="s">
        <v>290</v>
      </c>
      <c r="G835">
        <v>93141802</v>
      </c>
      <c r="H835" t="s">
        <v>3791</v>
      </c>
      <c r="I835" t="s">
        <v>3792</v>
      </c>
      <c r="J835" t="s">
        <v>3793</v>
      </c>
      <c r="K835" s="12" t="s">
        <v>52</v>
      </c>
    </row>
    <row r="836" spans="1:11" x14ac:dyDescent="0.35">
      <c r="A836" s="12" t="str">
        <f t="shared" si="43"/>
        <v>A37B23</v>
      </c>
      <c r="B836" s="12">
        <f t="shared" ref="B836:B899" si="45">IFERROR(IF(C836=C835,B835+1,1),1)</f>
        <v>23</v>
      </c>
      <c r="C836" s="12">
        <f t="shared" si="44"/>
        <v>37</v>
      </c>
      <c r="D836" t="s">
        <v>283</v>
      </c>
      <c r="E836" t="s">
        <v>284</v>
      </c>
      <c r="F836" t="s">
        <v>290</v>
      </c>
      <c r="G836">
        <v>86132102</v>
      </c>
      <c r="H836" t="s">
        <v>2457</v>
      </c>
      <c r="I836" t="s">
        <v>3794</v>
      </c>
      <c r="J836" t="s">
        <v>3795</v>
      </c>
      <c r="K836" s="12" t="s">
        <v>52</v>
      </c>
    </row>
    <row r="837" spans="1:11" x14ac:dyDescent="0.35">
      <c r="A837" s="12" t="str">
        <f t="shared" si="43"/>
        <v>A37B24</v>
      </c>
      <c r="B837" s="12">
        <f t="shared" si="45"/>
        <v>24</v>
      </c>
      <c r="C837" s="12">
        <f t="shared" si="44"/>
        <v>37</v>
      </c>
      <c r="D837" t="s">
        <v>283</v>
      </c>
      <c r="E837" t="s">
        <v>284</v>
      </c>
      <c r="F837" t="s">
        <v>290</v>
      </c>
      <c r="G837">
        <v>86132103</v>
      </c>
      <c r="H837" t="s">
        <v>2463</v>
      </c>
      <c r="I837" t="s">
        <v>3796</v>
      </c>
      <c r="J837" t="s">
        <v>3797</v>
      </c>
      <c r="K837" s="12" t="s">
        <v>52</v>
      </c>
    </row>
    <row r="838" spans="1:11" x14ac:dyDescent="0.35">
      <c r="A838" s="12" t="str">
        <f t="shared" si="43"/>
        <v>A37B25</v>
      </c>
      <c r="B838" s="12">
        <f t="shared" si="45"/>
        <v>25</v>
      </c>
      <c r="C838" s="12">
        <f t="shared" si="44"/>
        <v>37</v>
      </c>
      <c r="D838" t="s">
        <v>283</v>
      </c>
      <c r="E838" t="s">
        <v>284</v>
      </c>
      <c r="F838" t="s">
        <v>290</v>
      </c>
      <c r="G838">
        <v>86132201</v>
      </c>
      <c r="H838" t="s">
        <v>2715</v>
      </c>
      <c r="I838" t="s">
        <v>3798</v>
      </c>
      <c r="J838" t="s">
        <v>3799</v>
      </c>
      <c r="K838" s="12" t="s">
        <v>52</v>
      </c>
    </row>
    <row r="839" spans="1:11" x14ac:dyDescent="0.35">
      <c r="A839" s="12" t="str">
        <f t="shared" si="43"/>
        <v>A37B26</v>
      </c>
      <c r="B839" s="12">
        <f t="shared" si="45"/>
        <v>26</v>
      </c>
      <c r="C839" s="12">
        <f t="shared" si="44"/>
        <v>37</v>
      </c>
      <c r="D839" t="s">
        <v>283</v>
      </c>
      <c r="E839" t="s">
        <v>284</v>
      </c>
      <c r="F839" t="s">
        <v>290</v>
      </c>
      <c r="G839">
        <v>80111602</v>
      </c>
      <c r="H839" t="s">
        <v>3800</v>
      </c>
      <c r="I839" t="s">
        <v>3801</v>
      </c>
      <c r="J839" t="s">
        <v>3800</v>
      </c>
      <c r="K839" s="12" t="s">
        <v>52</v>
      </c>
    </row>
    <row r="840" spans="1:11" x14ac:dyDescent="0.35">
      <c r="A840" s="12" t="str">
        <f t="shared" si="43"/>
        <v>A37B27</v>
      </c>
      <c r="B840" s="12">
        <f t="shared" si="45"/>
        <v>27</v>
      </c>
      <c r="C840" s="12">
        <f t="shared" si="44"/>
        <v>37</v>
      </c>
      <c r="D840" t="s">
        <v>283</v>
      </c>
      <c r="E840" t="s">
        <v>284</v>
      </c>
      <c r="F840" t="s">
        <v>290</v>
      </c>
      <c r="G840">
        <v>82141502</v>
      </c>
      <c r="H840" t="s">
        <v>3802</v>
      </c>
      <c r="I840" t="s">
        <v>3803</v>
      </c>
      <c r="J840" t="s">
        <v>3804</v>
      </c>
      <c r="K840" s="12" t="s">
        <v>52</v>
      </c>
    </row>
    <row r="841" spans="1:11" x14ac:dyDescent="0.35">
      <c r="A841" s="12" t="str">
        <f t="shared" si="43"/>
        <v>A37B28</v>
      </c>
      <c r="B841" s="12">
        <f t="shared" si="45"/>
        <v>28</v>
      </c>
      <c r="C841" s="12">
        <f t="shared" si="44"/>
        <v>37</v>
      </c>
      <c r="D841" t="s">
        <v>283</v>
      </c>
      <c r="E841" t="s">
        <v>284</v>
      </c>
      <c r="F841" t="s">
        <v>290</v>
      </c>
      <c r="G841">
        <v>77101701</v>
      </c>
      <c r="H841" t="s">
        <v>3704</v>
      </c>
      <c r="I841" t="s">
        <v>3805</v>
      </c>
      <c r="J841" t="s">
        <v>3806</v>
      </c>
      <c r="K841" s="12" t="s">
        <v>52</v>
      </c>
    </row>
    <row r="842" spans="1:11" x14ac:dyDescent="0.35">
      <c r="A842" s="12" t="str">
        <f t="shared" si="43"/>
        <v>A37B29</v>
      </c>
      <c r="B842" s="12">
        <f t="shared" si="45"/>
        <v>29</v>
      </c>
      <c r="C842" s="12">
        <f t="shared" si="44"/>
        <v>37</v>
      </c>
      <c r="D842" t="s">
        <v>283</v>
      </c>
      <c r="E842" t="s">
        <v>284</v>
      </c>
      <c r="F842" t="s">
        <v>290</v>
      </c>
      <c r="G842">
        <v>77101604</v>
      </c>
      <c r="H842" t="s">
        <v>3246</v>
      </c>
      <c r="I842" t="s">
        <v>3807</v>
      </c>
      <c r="J842" t="s">
        <v>3808</v>
      </c>
      <c r="K842" s="12" t="s">
        <v>52</v>
      </c>
    </row>
    <row r="843" spans="1:11" x14ac:dyDescent="0.35">
      <c r="A843" s="12" t="str">
        <f t="shared" si="43"/>
        <v>A37B30</v>
      </c>
      <c r="B843" s="12">
        <f t="shared" si="45"/>
        <v>30</v>
      </c>
      <c r="C843" s="12">
        <f t="shared" si="44"/>
        <v>37</v>
      </c>
      <c r="D843" t="s">
        <v>283</v>
      </c>
      <c r="E843" t="s">
        <v>284</v>
      </c>
      <c r="F843" t="s">
        <v>290</v>
      </c>
      <c r="G843">
        <v>81101524</v>
      </c>
      <c r="H843" t="s">
        <v>3361</v>
      </c>
      <c r="I843" t="s">
        <v>3809</v>
      </c>
      <c r="J843" t="s">
        <v>3810</v>
      </c>
      <c r="K843" s="12" t="s">
        <v>52</v>
      </c>
    </row>
    <row r="844" spans="1:11" x14ac:dyDescent="0.35">
      <c r="A844" s="12" t="str">
        <f t="shared" si="43"/>
        <v>A37B31</v>
      </c>
      <c r="B844" s="12">
        <f t="shared" si="45"/>
        <v>31</v>
      </c>
      <c r="C844" s="12">
        <f t="shared" si="44"/>
        <v>37</v>
      </c>
      <c r="D844" t="s">
        <v>283</v>
      </c>
      <c r="E844" t="s">
        <v>284</v>
      </c>
      <c r="F844" t="s">
        <v>290</v>
      </c>
      <c r="G844">
        <v>81111819</v>
      </c>
      <c r="H844" t="s">
        <v>2981</v>
      </c>
      <c r="I844" t="s">
        <v>3811</v>
      </c>
      <c r="J844" t="s">
        <v>3812</v>
      </c>
      <c r="K844" s="12" t="s">
        <v>52</v>
      </c>
    </row>
    <row r="845" spans="1:11" x14ac:dyDescent="0.35">
      <c r="A845" s="12" t="str">
        <f t="shared" si="43"/>
        <v>A37B32</v>
      </c>
      <c r="B845" s="12">
        <f t="shared" si="45"/>
        <v>32</v>
      </c>
      <c r="C845" s="12">
        <f t="shared" si="44"/>
        <v>37</v>
      </c>
      <c r="D845" t="s">
        <v>283</v>
      </c>
      <c r="E845" t="s">
        <v>284</v>
      </c>
      <c r="F845" t="s">
        <v>290</v>
      </c>
      <c r="G845">
        <v>80111622</v>
      </c>
      <c r="H845" t="s">
        <v>3813</v>
      </c>
      <c r="I845" t="s">
        <v>3814</v>
      </c>
      <c r="J845" t="s">
        <v>3813</v>
      </c>
      <c r="K845" s="12" t="s">
        <v>52</v>
      </c>
    </row>
    <row r="846" spans="1:11" x14ac:dyDescent="0.35">
      <c r="A846" s="12" t="str">
        <f t="shared" si="43"/>
        <v>A37B33</v>
      </c>
      <c r="B846" s="12">
        <f t="shared" si="45"/>
        <v>33</v>
      </c>
      <c r="C846" s="12">
        <f t="shared" si="44"/>
        <v>37</v>
      </c>
      <c r="D846" t="s">
        <v>283</v>
      </c>
      <c r="E846" t="s">
        <v>284</v>
      </c>
      <c r="F846" t="s">
        <v>290</v>
      </c>
      <c r="G846">
        <v>81102201</v>
      </c>
      <c r="H846" t="s">
        <v>3382</v>
      </c>
      <c r="I846" t="s">
        <v>3815</v>
      </c>
      <c r="J846" t="s">
        <v>3816</v>
      </c>
      <c r="K846" s="12" t="s">
        <v>52</v>
      </c>
    </row>
    <row r="847" spans="1:11" x14ac:dyDescent="0.35">
      <c r="A847" s="12" t="str">
        <f t="shared" si="43"/>
        <v>A37B34</v>
      </c>
      <c r="B847" s="12">
        <f t="shared" si="45"/>
        <v>34</v>
      </c>
      <c r="C847" s="12">
        <f t="shared" si="44"/>
        <v>37</v>
      </c>
      <c r="D847" t="s">
        <v>283</v>
      </c>
      <c r="E847" t="s">
        <v>284</v>
      </c>
      <c r="F847" t="s">
        <v>290</v>
      </c>
      <c r="G847">
        <v>71151306</v>
      </c>
      <c r="H847" t="s">
        <v>3817</v>
      </c>
      <c r="I847" t="s">
        <v>3818</v>
      </c>
      <c r="J847" t="s">
        <v>3819</v>
      </c>
      <c r="K847" s="12" t="s">
        <v>52</v>
      </c>
    </row>
    <row r="848" spans="1:11" x14ac:dyDescent="0.35">
      <c r="A848" s="12" t="str">
        <f t="shared" si="43"/>
        <v>A37B35</v>
      </c>
      <c r="B848" s="12">
        <f t="shared" si="45"/>
        <v>35</v>
      </c>
      <c r="C848" s="12">
        <f t="shared" si="44"/>
        <v>37</v>
      </c>
      <c r="D848" t="s">
        <v>283</v>
      </c>
      <c r="E848" t="s">
        <v>284</v>
      </c>
      <c r="F848" t="s">
        <v>290</v>
      </c>
      <c r="G848">
        <v>41115807</v>
      </c>
      <c r="H848" t="s">
        <v>3820</v>
      </c>
      <c r="I848" t="s">
        <v>3821</v>
      </c>
      <c r="J848" t="s">
        <v>3822</v>
      </c>
      <c r="K848" s="12" t="s">
        <v>52</v>
      </c>
    </row>
    <row r="849" spans="1:11" x14ac:dyDescent="0.35">
      <c r="A849" s="12" t="str">
        <f t="shared" si="43"/>
        <v>A37B36</v>
      </c>
      <c r="B849" s="12">
        <f t="shared" si="45"/>
        <v>36</v>
      </c>
      <c r="C849" s="12">
        <f t="shared" si="44"/>
        <v>37</v>
      </c>
      <c r="D849" t="s">
        <v>283</v>
      </c>
      <c r="E849" t="s">
        <v>284</v>
      </c>
      <c r="F849" t="s">
        <v>290</v>
      </c>
      <c r="G849">
        <v>84121706</v>
      </c>
      <c r="H849" t="s">
        <v>2969</v>
      </c>
      <c r="I849" t="s">
        <v>3823</v>
      </c>
      <c r="J849" t="s">
        <v>3824</v>
      </c>
      <c r="K849" s="12" t="s">
        <v>52</v>
      </c>
    </row>
    <row r="850" spans="1:11" x14ac:dyDescent="0.35">
      <c r="A850" s="12" t="str">
        <f t="shared" si="43"/>
        <v>A37B37</v>
      </c>
      <c r="B850" s="12">
        <f t="shared" si="45"/>
        <v>37</v>
      </c>
      <c r="C850" s="12">
        <f t="shared" si="44"/>
        <v>37</v>
      </c>
      <c r="D850" t="s">
        <v>283</v>
      </c>
      <c r="E850" t="s">
        <v>284</v>
      </c>
      <c r="F850" t="s">
        <v>290</v>
      </c>
      <c r="G850">
        <v>80161601</v>
      </c>
      <c r="H850" t="s">
        <v>3483</v>
      </c>
      <c r="I850" t="s">
        <v>3825</v>
      </c>
      <c r="J850" t="s">
        <v>3826</v>
      </c>
      <c r="K850" s="12" t="s">
        <v>52</v>
      </c>
    </row>
    <row r="851" spans="1:11" x14ac:dyDescent="0.35">
      <c r="A851" s="12" t="str">
        <f t="shared" si="43"/>
        <v>A37B38</v>
      </c>
      <c r="B851" s="12">
        <f t="shared" si="45"/>
        <v>38</v>
      </c>
      <c r="C851" s="12">
        <f t="shared" si="44"/>
        <v>37</v>
      </c>
      <c r="D851" t="s">
        <v>283</v>
      </c>
      <c r="E851" t="s">
        <v>284</v>
      </c>
      <c r="F851" t="s">
        <v>290</v>
      </c>
      <c r="G851">
        <v>81141800</v>
      </c>
      <c r="H851" t="s">
        <v>3827</v>
      </c>
      <c r="I851" t="s">
        <v>3828</v>
      </c>
      <c r="J851" t="s">
        <v>3829</v>
      </c>
      <c r="K851" s="12" t="s">
        <v>52</v>
      </c>
    </row>
    <row r="852" spans="1:11" x14ac:dyDescent="0.35">
      <c r="A852" s="12" t="str">
        <f t="shared" si="43"/>
        <v>A37B39</v>
      </c>
      <c r="B852" s="12">
        <f t="shared" si="45"/>
        <v>39</v>
      </c>
      <c r="C852" s="12">
        <f t="shared" si="44"/>
        <v>37</v>
      </c>
      <c r="D852" t="s">
        <v>283</v>
      </c>
      <c r="E852" t="s">
        <v>284</v>
      </c>
      <c r="F852" t="s">
        <v>290</v>
      </c>
      <c r="G852">
        <v>81101512</v>
      </c>
      <c r="H852" t="s">
        <v>3830</v>
      </c>
      <c r="I852" t="s">
        <v>3831</v>
      </c>
      <c r="J852" t="s">
        <v>3832</v>
      </c>
      <c r="K852" s="12" t="s">
        <v>52</v>
      </c>
    </row>
    <row r="853" spans="1:11" x14ac:dyDescent="0.35">
      <c r="A853" s="12" t="str">
        <f t="shared" si="43"/>
        <v>A37B40</v>
      </c>
      <c r="B853" s="12">
        <f t="shared" si="45"/>
        <v>40</v>
      </c>
      <c r="C853" s="12">
        <f t="shared" si="44"/>
        <v>37</v>
      </c>
      <c r="D853" t="s">
        <v>283</v>
      </c>
      <c r="E853" t="s">
        <v>284</v>
      </c>
      <c r="F853" t="s">
        <v>290</v>
      </c>
      <c r="G853">
        <v>70171504</v>
      </c>
      <c r="H853" t="s">
        <v>3262</v>
      </c>
      <c r="I853" t="s">
        <v>3833</v>
      </c>
      <c r="J853" t="s">
        <v>3834</v>
      </c>
      <c r="K853" s="12" t="s">
        <v>52</v>
      </c>
    </row>
    <row r="854" spans="1:11" x14ac:dyDescent="0.35">
      <c r="A854" s="12" t="str">
        <f t="shared" si="43"/>
        <v>A37B41</v>
      </c>
      <c r="B854" s="12">
        <f t="shared" si="45"/>
        <v>41</v>
      </c>
      <c r="C854" s="12">
        <f t="shared" si="44"/>
        <v>37</v>
      </c>
      <c r="D854" t="s">
        <v>283</v>
      </c>
      <c r="E854" t="s">
        <v>284</v>
      </c>
      <c r="F854" t="s">
        <v>290</v>
      </c>
      <c r="G854">
        <v>70171506</v>
      </c>
      <c r="H854" t="s">
        <v>3264</v>
      </c>
      <c r="I854" t="s">
        <v>3835</v>
      </c>
      <c r="J854" t="s">
        <v>3836</v>
      </c>
      <c r="K854" s="12" t="s">
        <v>52</v>
      </c>
    </row>
    <row r="855" spans="1:11" x14ac:dyDescent="0.35">
      <c r="A855" s="12" t="str">
        <f t="shared" si="43"/>
        <v>A37B42</v>
      </c>
      <c r="B855" s="12">
        <f t="shared" si="45"/>
        <v>42</v>
      </c>
      <c r="C855" s="12">
        <f t="shared" si="44"/>
        <v>37</v>
      </c>
      <c r="D855" t="s">
        <v>283</v>
      </c>
      <c r="E855" t="s">
        <v>284</v>
      </c>
      <c r="F855" t="s">
        <v>290</v>
      </c>
      <c r="G855">
        <v>70171503</v>
      </c>
      <c r="H855" t="s">
        <v>3837</v>
      </c>
      <c r="I855" t="s">
        <v>3838</v>
      </c>
      <c r="J855" t="s">
        <v>3839</v>
      </c>
      <c r="K855" s="12" t="s">
        <v>52</v>
      </c>
    </row>
    <row r="856" spans="1:11" x14ac:dyDescent="0.35">
      <c r="A856" s="12" t="e">
        <f t="shared" si="43"/>
        <v>#N/A</v>
      </c>
      <c r="B856" s="12">
        <f t="shared" si="45"/>
        <v>1</v>
      </c>
      <c r="C856" s="12" t="e">
        <f t="shared" si="44"/>
        <v>#N/A</v>
      </c>
      <c r="D856" t="s">
        <v>283</v>
      </c>
      <c r="E856" t="s">
        <v>284</v>
      </c>
      <c r="F856" t="s">
        <v>288</v>
      </c>
      <c r="G856">
        <v>80111608</v>
      </c>
      <c r="H856" t="s">
        <v>3840</v>
      </c>
      <c r="I856" t="s">
        <v>3841</v>
      </c>
      <c r="J856" t="s">
        <v>3840</v>
      </c>
      <c r="K856" s="12" t="s">
        <v>1902</v>
      </c>
    </row>
    <row r="857" spans="1:11" x14ac:dyDescent="0.35">
      <c r="A857" s="12" t="e">
        <f t="shared" si="43"/>
        <v>#N/A</v>
      </c>
      <c r="B857" s="12">
        <f t="shared" si="45"/>
        <v>1</v>
      </c>
      <c r="C857" s="12" t="e">
        <f t="shared" si="44"/>
        <v>#N/A</v>
      </c>
      <c r="D857" t="s">
        <v>283</v>
      </c>
      <c r="E857" t="s">
        <v>284</v>
      </c>
      <c r="F857" t="s">
        <v>288</v>
      </c>
      <c r="G857">
        <v>81111705</v>
      </c>
      <c r="H857" t="s">
        <v>2496</v>
      </c>
      <c r="I857" t="s">
        <v>3842</v>
      </c>
      <c r="J857" t="s">
        <v>3843</v>
      </c>
      <c r="K857" s="12" t="s">
        <v>52</v>
      </c>
    </row>
    <row r="858" spans="1:11" x14ac:dyDescent="0.35">
      <c r="A858" s="12" t="e">
        <f t="shared" si="43"/>
        <v>#N/A</v>
      </c>
      <c r="B858" s="12">
        <f t="shared" si="45"/>
        <v>1</v>
      </c>
      <c r="C858" s="12" t="e">
        <f t="shared" si="44"/>
        <v>#N/A</v>
      </c>
      <c r="D858" t="s">
        <v>283</v>
      </c>
      <c r="E858" t="s">
        <v>284</v>
      </c>
      <c r="F858" t="s">
        <v>288</v>
      </c>
      <c r="G858">
        <v>81101703</v>
      </c>
      <c r="H858" t="s">
        <v>3844</v>
      </c>
      <c r="I858" t="s">
        <v>3845</v>
      </c>
      <c r="J858" t="s">
        <v>3846</v>
      </c>
      <c r="K858" s="12" t="s">
        <v>52</v>
      </c>
    </row>
    <row r="859" spans="1:11" x14ac:dyDescent="0.35">
      <c r="A859" s="12" t="e">
        <f t="shared" si="43"/>
        <v>#N/A</v>
      </c>
      <c r="B859" s="12">
        <f t="shared" si="45"/>
        <v>1</v>
      </c>
      <c r="C859" s="12" t="e">
        <f t="shared" si="44"/>
        <v>#N/A</v>
      </c>
      <c r="D859" t="s">
        <v>283</v>
      </c>
      <c r="E859" t="s">
        <v>284</v>
      </c>
      <c r="F859" t="s">
        <v>288</v>
      </c>
      <c r="G859">
        <v>81111802</v>
      </c>
      <c r="H859" t="s">
        <v>3847</v>
      </c>
      <c r="I859" t="s">
        <v>3848</v>
      </c>
      <c r="J859" t="s">
        <v>3849</v>
      </c>
      <c r="K859" s="12" t="s">
        <v>52</v>
      </c>
    </row>
    <row r="860" spans="1:11" x14ac:dyDescent="0.35">
      <c r="A860" s="12" t="e">
        <f t="shared" si="43"/>
        <v>#N/A</v>
      </c>
      <c r="B860" s="12">
        <f t="shared" si="45"/>
        <v>1</v>
      </c>
      <c r="C860" s="12" t="e">
        <f t="shared" si="44"/>
        <v>#N/A</v>
      </c>
      <c r="D860" t="s">
        <v>283</v>
      </c>
      <c r="E860" t="s">
        <v>284</v>
      </c>
      <c r="F860" t="s">
        <v>288</v>
      </c>
      <c r="G860">
        <v>81111808</v>
      </c>
      <c r="H860" t="s">
        <v>3850</v>
      </c>
      <c r="I860" t="s">
        <v>3851</v>
      </c>
      <c r="J860" t="s">
        <v>3852</v>
      </c>
      <c r="K860" s="12" t="s">
        <v>52</v>
      </c>
    </row>
    <row r="861" spans="1:11" x14ac:dyDescent="0.35">
      <c r="A861" s="12" t="e">
        <f t="shared" si="43"/>
        <v>#N/A</v>
      </c>
      <c r="B861" s="12">
        <f t="shared" si="45"/>
        <v>1</v>
      </c>
      <c r="C861" s="12" t="e">
        <f t="shared" si="44"/>
        <v>#N/A</v>
      </c>
      <c r="D861" t="s">
        <v>283</v>
      </c>
      <c r="E861" t="s">
        <v>284</v>
      </c>
      <c r="F861" t="s">
        <v>288</v>
      </c>
      <c r="G861">
        <v>80111609</v>
      </c>
      <c r="H861" t="s">
        <v>3853</v>
      </c>
      <c r="I861" t="s">
        <v>3854</v>
      </c>
      <c r="J861" t="s">
        <v>3853</v>
      </c>
      <c r="K861" s="12" t="s">
        <v>52</v>
      </c>
    </row>
    <row r="862" spans="1:11" x14ac:dyDescent="0.35">
      <c r="A862" s="12" t="e">
        <f t="shared" si="43"/>
        <v>#N/A</v>
      </c>
      <c r="B862" s="12">
        <f t="shared" si="45"/>
        <v>1</v>
      </c>
      <c r="C862" s="12" t="e">
        <f t="shared" si="44"/>
        <v>#N/A</v>
      </c>
      <c r="D862" t="s">
        <v>283</v>
      </c>
      <c r="E862" t="s">
        <v>284</v>
      </c>
      <c r="F862" t="s">
        <v>288</v>
      </c>
      <c r="G862">
        <v>81111507</v>
      </c>
      <c r="H862" t="s">
        <v>2474</v>
      </c>
      <c r="I862" t="s">
        <v>3855</v>
      </c>
      <c r="J862" t="s">
        <v>3856</v>
      </c>
      <c r="K862" s="12" t="s">
        <v>52</v>
      </c>
    </row>
    <row r="863" spans="1:11" x14ac:dyDescent="0.35">
      <c r="A863" s="12" t="e">
        <f t="shared" si="43"/>
        <v>#N/A</v>
      </c>
      <c r="B863" s="12">
        <f t="shared" si="45"/>
        <v>1</v>
      </c>
      <c r="C863" s="12" t="e">
        <f t="shared" si="44"/>
        <v>#N/A</v>
      </c>
      <c r="D863" t="s">
        <v>283</v>
      </c>
      <c r="E863" t="s">
        <v>284</v>
      </c>
      <c r="F863" t="s">
        <v>288</v>
      </c>
      <c r="G863">
        <v>81111612</v>
      </c>
      <c r="H863" t="s">
        <v>2488</v>
      </c>
      <c r="I863" t="s">
        <v>3857</v>
      </c>
      <c r="J863" t="s">
        <v>3858</v>
      </c>
      <c r="K863" s="12" t="s">
        <v>52</v>
      </c>
    </row>
    <row r="864" spans="1:11" x14ac:dyDescent="0.35">
      <c r="A864" s="12" t="e">
        <f t="shared" si="43"/>
        <v>#N/A</v>
      </c>
      <c r="B864" s="12">
        <f t="shared" si="45"/>
        <v>1</v>
      </c>
      <c r="C864" s="12" t="e">
        <f t="shared" si="44"/>
        <v>#N/A</v>
      </c>
      <c r="D864" t="s">
        <v>283</v>
      </c>
      <c r="E864" t="s">
        <v>284</v>
      </c>
      <c r="F864" t="s">
        <v>288</v>
      </c>
      <c r="G864">
        <v>81111601</v>
      </c>
      <c r="H864" t="s">
        <v>3859</v>
      </c>
      <c r="I864" t="s">
        <v>3860</v>
      </c>
      <c r="J864" t="s">
        <v>3861</v>
      </c>
      <c r="K864" s="12" t="s">
        <v>52</v>
      </c>
    </row>
    <row r="865" spans="1:11" x14ac:dyDescent="0.35">
      <c r="A865" s="12" t="e">
        <f t="shared" si="43"/>
        <v>#N/A</v>
      </c>
      <c r="B865" s="12">
        <f t="shared" si="45"/>
        <v>1</v>
      </c>
      <c r="C865" s="12" t="e">
        <f t="shared" si="44"/>
        <v>#N/A</v>
      </c>
      <c r="D865" t="s">
        <v>283</v>
      </c>
      <c r="E865" t="s">
        <v>284</v>
      </c>
      <c r="F865" t="s">
        <v>288</v>
      </c>
      <c r="G865">
        <v>81111602</v>
      </c>
      <c r="H865" t="s">
        <v>2484</v>
      </c>
      <c r="I865" t="s">
        <v>3862</v>
      </c>
      <c r="J865" t="s">
        <v>3863</v>
      </c>
      <c r="K865" s="12" t="s">
        <v>52</v>
      </c>
    </row>
    <row r="866" spans="1:11" x14ac:dyDescent="0.35">
      <c r="A866" s="12" t="e">
        <f t="shared" si="43"/>
        <v>#N/A</v>
      </c>
      <c r="B866" s="12">
        <f t="shared" si="45"/>
        <v>1</v>
      </c>
      <c r="C866" s="12" t="e">
        <f t="shared" si="44"/>
        <v>#N/A</v>
      </c>
      <c r="D866" t="s">
        <v>283</v>
      </c>
      <c r="E866" t="s">
        <v>284</v>
      </c>
      <c r="F866" t="s">
        <v>288</v>
      </c>
      <c r="G866">
        <v>81111603</v>
      </c>
      <c r="H866" t="s">
        <v>2486</v>
      </c>
      <c r="I866" t="s">
        <v>3864</v>
      </c>
      <c r="J866" t="s">
        <v>3865</v>
      </c>
      <c r="K866" s="12" t="s">
        <v>52</v>
      </c>
    </row>
    <row r="867" spans="1:11" x14ac:dyDescent="0.35">
      <c r="A867" s="12" t="e">
        <f t="shared" si="43"/>
        <v>#N/A</v>
      </c>
      <c r="B867" s="12">
        <f t="shared" si="45"/>
        <v>1</v>
      </c>
      <c r="C867" s="12" t="e">
        <f t="shared" si="44"/>
        <v>#N/A</v>
      </c>
      <c r="D867" t="s">
        <v>283</v>
      </c>
      <c r="E867" t="s">
        <v>284</v>
      </c>
      <c r="F867" t="s">
        <v>288</v>
      </c>
      <c r="G867">
        <v>81111604</v>
      </c>
      <c r="H867" t="s">
        <v>3866</v>
      </c>
      <c r="I867" t="s">
        <v>3867</v>
      </c>
      <c r="J867" t="s">
        <v>3868</v>
      </c>
      <c r="K867" s="12" t="s">
        <v>52</v>
      </c>
    </row>
    <row r="868" spans="1:11" x14ac:dyDescent="0.35">
      <c r="A868" s="12" t="e">
        <f t="shared" si="43"/>
        <v>#N/A</v>
      </c>
      <c r="B868" s="12">
        <f t="shared" si="45"/>
        <v>1</v>
      </c>
      <c r="C868" s="12" t="e">
        <f t="shared" si="44"/>
        <v>#N/A</v>
      </c>
      <c r="D868" t="s">
        <v>283</v>
      </c>
      <c r="E868" t="s">
        <v>284</v>
      </c>
      <c r="F868" t="s">
        <v>288</v>
      </c>
      <c r="G868">
        <v>43232408</v>
      </c>
      <c r="H868" t="s">
        <v>3869</v>
      </c>
      <c r="I868" t="s">
        <v>3870</v>
      </c>
      <c r="J868" t="s">
        <v>3871</v>
      </c>
      <c r="K868" s="12" t="s">
        <v>52</v>
      </c>
    </row>
    <row r="869" spans="1:11" x14ac:dyDescent="0.35">
      <c r="A869" s="12" t="e">
        <f t="shared" si="43"/>
        <v>#N/A</v>
      </c>
      <c r="B869" s="12">
        <f t="shared" si="45"/>
        <v>1</v>
      </c>
      <c r="C869" s="12" t="e">
        <f t="shared" si="44"/>
        <v>#N/A</v>
      </c>
      <c r="D869" t="s">
        <v>283</v>
      </c>
      <c r="E869" t="s">
        <v>284</v>
      </c>
      <c r="F869" t="s">
        <v>288</v>
      </c>
      <c r="G869">
        <v>81112103</v>
      </c>
      <c r="H869" t="s">
        <v>3872</v>
      </c>
      <c r="I869" t="s">
        <v>3873</v>
      </c>
      <c r="J869" t="s">
        <v>3874</v>
      </c>
      <c r="K869" s="12" t="s">
        <v>52</v>
      </c>
    </row>
    <row r="870" spans="1:11" x14ac:dyDescent="0.35">
      <c r="A870" s="12" t="e">
        <f t="shared" si="43"/>
        <v>#N/A</v>
      </c>
      <c r="B870" s="12">
        <f t="shared" si="45"/>
        <v>1</v>
      </c>
      <c r="C870" s="12" t="e">
        <f t="shared" si="44"/>
        <v>#N/A</v>
      </c>
      <c r="D870" t="s">
        <v>283</v>
      </c>
      <c r="E870" t="s">
        <v>284</v>
      </c>
      <c r="F870" t="s">
        <v>288</v>
      </c>
      <c r="G870">
        <v>81162008</v>
      </c>
      <c r="H870" t="s">
        <v>2646</v>
      </c>
      <c r="I870" t="s">
        <v>3875</v>
      </c>
      <c r="J870" t="s">
        <v>3876</v>
      </c>
      <c r="K870" s="12" t="s">
        <v>52</v>
      </c>
    </row>
    <row r="871" spans="1:11" x14ac:dyDescent="0.35">
      <c r="A871" s="12" t="e">
        <f t="shared" si="43"/>
        <v>#N/A</v>
      </c>
      <c r="B871" s="12">
        <f t="shared" si="45"/>
        <v>1</v>
      </c>
      <c r="C871" s="12" t="e">
        <f t="shared" si="44"/>
        <v>#N/A</v>
      </c>
      <c r="D871" t="s">
        <v>283</v>
      </c>
      <c r="E871" t="s">
        <v>284</v>
      </c>
      <c r="F871" t="s">
        <v>288</v>
      </c>
      <c r="G871">
        <v>43232303</v>
      </c>
      <c r="H871" t="s">
        <v>3877</v>
      </c>
      <c r="I871" t="s">
        <v>3878</v>
      </c>
      <c r="J871" t="s">
        <v>3879</v>
      </c>
      <c r="K871" s="12" t="s">
        <v>52</v>
      </c>
    </row>
    <row r="872" spans="1:11" x14ac:dyDescent="0.35">
      <c r="A872" s="12" t="e">
        <f t="shared" si="43"/>
        <v>#N/A</v>
      </c>
      <c r="B872" s="12">
        <f t="shared" si="45"/>
        <v>1</v>
      </c>
      <c r="C872" s="12" t="e">
        <f t="shared" si="44"/>
        <v>#N/A</v>
      </c>
      <c r="D872" t="s">
        <v>283</v>
      </c>
      <c r="E872" t="s">
        <v>284</v>
      </c>
      <c r="F872" t="s">
        <v>288</v>
      </c>
      <c r="G872">
        <v>55111601</v>
      </c>
      <c r="H872" t="s">
        <v>3880</v>
      </c>
      <c r="I872" t="s">
        <v>3881</v>
      </c>
      <c r="J872" t="s">
        <v>3882</v>
      </c>
      <c r="K872" s="12" t="s">
        <v>52</v>
      </c>
    </row>
    <row r="873" spans="1:11" x14ac:dyDescent="0.35">
      <c r="A873" s="12" t="e">
        <f t="shared" si="43"/>
        <v>#N/A</v>
      </c>
      <c r="B873" s="12">
        <f t="shared" si="45"/>
        <v>1</v>
      </c>
      <c r="C873" s="12" t="e">
        <f t="shared" si="44"/>
        <v>#N/A</v>
      </c>
      <c r="D873" t="s">
        <v>283</v>
      </c>
      <c r="E873" t="s">
        <v>284</v>
      </c>
      <c r="F873" t="s">
        <v>288</v>
      </c>
      <c r="G873">
        <v>83121703</v>
      </c>
      <c r="H873" t="s">
        <v>2867</v>
      </c>
      <c r="I873" t="s">
        <v>3883</v>
      </c>
      <c r="J873" t="s">
        <v>3884</v>
      </c>
      <c r="K873" s="12" t="s">
        <v>52</v>
      </c>
    </row>
    <row r="874" spans="1:11" x14ac:dyDescent="0.35">
      <c r="A874" s="12" t="e">
        <f t="shared" si="43"/>
        <v>#N/A</v>
      </c>
      <c r="B874" s="12">
        <f t="shared" si="45"/>
        <v>1</v>
      </c>
      <c r="C874" s="12" t="e">
        <f t="shared" si="44"/>
        <v>#N/A</v>
      </c>
      <c r="D874" t="s">
        <v>283</v>
      </c>
      <c r="E874" t="s">
        <v>284</v>
      </c>
      <c r="F874" t="s">
        <v>288</v>
      </c>
      <c r="G874">
        <v>86132103</v>
      </c>
      <c r="H874" t="s">
        <v>2463</v>
      </c>
      <c r="I874" t="s">
        <v>3885</v>
      </c>
      <c r="J874" t="s">
        <v>3886</v>
      </c>
      <c r="K874" s="12" t="s">
        <v>52</v>
      </c>
    </row>
    <row r="875" spans="1:11" x14ac:dyDescent="0.35">
      <c r="A875" s="12" t="e">
        <f t="shared" si="43"/>
        <v>#N/A</v>
      </c>
      <c r="B875" s="12">
        <f t="shared" si="45"/>
        <v>1</v>
      </c>
      <c r="C875" s="12" t="e">
        <f t="shared" si="44"/>
        <v>#N/A</v>
      </c>
      <c r="D875" t="s">
        <v>283</v>
      </c>
      <c r="E875" t="s">
        <v>284</v>
      </c>
      <c r="F875" t="s">
        <v>288</v>
      </c>
      <c r="G875">
        <v>81161502</v>
      </c>
      <c r="H875" t="s">
        <v>2562</v>
      </c>
      <c r="I875" t="s">
        <v>3887</v>
      </c>
      <c r="J875" t="s">
        <v>3888</v>
      </c>
      <c r="K875" s="12" t="s">
        <v>52</v>
      </c>
    </row>
    <row r="876" spans="1:11" x14ac:dyDescent="0.35">
      <c r="A876" s="12" t="e">
        <f t="shared" si="43"/>
        <v>#N/A</v>
      </c>
      <c r="B876" s="12">
        <f t="shared" si="45"/>
        <v>1</v>
      </c>
      <c r="C876" s="12" t="e">
        <f t="shared" si="44"/>
        <v>#N/A</v>
      </c>
      <c r="D876" t="s">
        <v>283</v>
      </c>
      <c r="E876" t="s">
        <v>284</v>
      </c>
      <c r="F876" t="s">
        <v>288</v>
      </c>
      <c r="G876">
        <v>81111803</v>
      </c>
      <c r="H876" t="s">
        <v>2560</v>
      </c>
      <c r="I876" t="s">
        <v>3889</v>
      </c>
      <c r="J876" t="s">
        <v>3890</v>
      </c>
      <c r="K876" s="12" t="s">
        <v>52</v>
      </c>
    </row>
    <row r="877" spans="1:11" x14ac:dyDescent="0.35">
      <c r="A877" s="12" t="e">
        <f t="shared" si="43"/>
        <v>#N/A</v>
      </c>
      <c r="B877" s="12">
        <f t="shared" si="45"/>
        <v>1</v>
      </c>
      <c r="C877" s="12" t="e">
        <f t="shared" si="44"/>
        <v>#N/A</v>
      </c>
      <c r="D877" t="s">
        <v>283</v>
      </c>
      <c r="E877" t="s">
        <v>284</v>
      </c>
      <c r="F877" t="s">
        <v>288</v>
      </c>
      <c r="G877">
        <v>81111804</v>
      </c>
      <c r="H877" t="s">
        <v>2558</v>
      </c>
      <c r="I877" t="s">
        <v>3891</v>
      </c>
      <c r="J877" t="s">
        <v>3892</v>
      </c>
      <c r="K877" s="12" t="s">
        <v>52</v>
      </c>
    </row>
    <row r="878" spans="1:11" x14ac:dyDescent="0.35">
      <c r="A878" s="12" t="e">
        <f t="shared" si="43"/>
        <v>#N/A</v>
      </c>
      <c r="B878" s="12">
        <f t="shared" si="45"/>
        <v>1</v>
      </c>
      <c r="C878" s="12" t="e">
        <f t="shared" si="44"/>
        <v>#N/A</v>
      </c>
      <c r="D878" t="s">
        <v>283</v>
      </c>
      <c r="E878" t="s">
        <v>284</v>
      </c>
      <c r="F878" t="s">
        <v>288</v>
      </c>
      <c r="G878">
        <v>81161712</v>
      </c>
      <c r="H878" t="s">
        <v>2804</v>
      </c>
      <c r="I878" t="s">
        <v>3893</v>
      </c>
      <c r="J878" t="s">
        <v>3894</v>
      </c>
      <c r="K878" s="12" t="s">
        <v>52</v>
      </c>
    </row>
    <row r="879" spans="1:11" x14ac:dyDescent="0.35">
      <c r="A879" s="12" t="e">
        <f t="shared" si="43"/>
        <v>#N/A</v>
      </c>
      <c r="B879" s="12">
        <f t="shared" si="45"/>
        <v>1</v>
      </c>
      <c r="C879" s="12" t="e">
        <f t="shared" si="44"/>
        <v>#N/A</v>
      </c>
      <c r="D879" t="s">
        <v>283</v>
      </c>
      <c r="E879" t="s">
        <v>284</v>
      </c>
      <c r="F879" t="s">
        <v>288</v>
      </c>
      <c r="G879">
        <v>43211501</v>
      </c>
      <c r="H879" t="s">
        <v>3895</v>
      </c>
      <c r="I879" t="s">
        <v>3896</v>
      </c>
      <c r="J879" t="s">
        <v>3897</v>
      </c>
      <c r="K879" s="12" t="s">
        <v>52</v>
      </c>
    </row>
    <row r="880" spans="1:11" x14ac:dyDescent="0.35">
      <c r="A880" s="12" t="e">
        <f t="shared" si="43"/>
        <v>#N/A</v>
      </c>
      <c r="B880" s="12">
        <f t="shared" si="45"/>
        <v>1</v>
      </c>
      <c r="C880" s="12" t="e">
        <f t="shared" si="44"/>
        <v>#N/A</v>
      </c>
      <c r="D880" t="s">
        <v>283</v>
      </c>
      <c r="E880" t="s">
        <v>284</v>
      </c>
      <c r="F880" t="s">
        <v>288</v>
      </c>
      <c r="G880">
        <v>80101600</v>
      </c>
      <c r="H880" t="s">
        <v>2963</v>
      </c>
      <c r="I880" t="s">
        <v>3898</v>
      </c>
      <c r="J880" t="s">
        <v>3899</v>
      </c>
      <c r="K880" s="12" t="s">
        <v>52</v>
      </c>
    </row>
    <row r="881" spans="1:11" x14ac:dyDescent="0.35">
      <c r="A881" s="12" t="e">
        <f t="shared" si="43"/>
        <v>#N/A</v>
      </c>
      <c r="B881" s="12">
        <f t="shared" si="45"/>
        <v>1</v>
      </c>
      <c r="C881" s="12" t="e">
        <f t="shared" si="44"/>
        <v>#N/A</v>
      </c>
      <c r="D881" t="s">
        <v>283</v>
      </c>
      <c r="E881" t="s">
        <v>284</v>
      </c>
      <c r="F881" t="s">
        <v>288</v>
      </c>
      <c r="G881">
        <v>80101604</v>
      </c>
      <c r="H881" t="s">
        <v>2430</v>
      </c>
      <c r="I881" t="s">
        <v>3900</v>
      </c>
      <c r="J881" t="s">
        <v>3901</v>
      </c>
      <c r="K881" s="12" t="s">
        <v>52</v>
      </c>
    </row>
    <row r="882" spans="1:11" x14ac:dyDescent="0.35">
      <c r="A882" s="12" t="e">
        <f t="shared" si="43"/>
        <v>#N/A</v>
      </c>
      <c r="B882" s="12">
        <f t="shared" si="45"/>
        <v>1</v>
      </c>
      <c r="C882" s="12" t="e">
        <f t="shared" si="44"/>
        <v>#N/A</v>
      </c>
      <c r="D882" t="s">
        <v>283</v>
      </c>
      <c r="E882" t="s">
        <v>284</v>
      </c>
      <c r="F882" t="s">
        <v>288</v>
      </c>
      <c r="G882">
        <v>43232314</v>
      </c>
      <c r="H882" t="s">
        <v>2525</v>
      </c>
      <c r="I882" t="s">
        <v>3902</v>
      </c>
      <c r="J882" t="s">
        <v>3903</v>
      </c>
      <c r="K882" s="12" t="s">
        <v>52</v>
      </c>
    </row>
    <row r="883" spans="1:11" x14ac:dyDescent="0.35">
      <c r="A883" s="12" t="e">
        <f t="shared" si="43"/>
        <v>#N/A</v>
      </c>
      <c r="B883" s="12">
        <f t="shared" si="45"/>
        <v>1</v>
      </c>
      <c r="C883" s="12" t="e">
        <f t="shared" si="44"/>
        <v>#N/A</v>
      </c>
      <c r="D883" t="s">
        <v>283</v>
      </c>
      <c r="E883" t="s">
        <v>284</v>
      </c>
      <c r="F883" t="s">
        <v>288</v>
      </c>
      <c r="G883">
        <v>80101504</v>
      </c>
      <c r="H883" t="s">
        <v>2399</v>
      </c>
      <c r="I883" t="s">
        <v>3904</v>
      </c>
      <c r="J883" t="s">
        <v>3905</v>
      </c>
      <c r="K883" s="12" t="s">
        <v>52</v>
      </c>
    </row>
    <row r="884" spans="1:11" x14ac:dyDescent="0.35">
      <c r="A884" s="12" t="e">
        <f t="shared" si="43"/>
        <v>#N/A</v>
      </c>
      <c r="B884" s="12">
        <f t="shared" si="45"/>
        <v>1</v>
      </c>
      <c r="C884" s="12" t="e">
        <f t="shared" si="44"/>
        <v>#N/A</v>
      </c>
      <c r="D884" t="s">
        <v>283</v>
      </c>
      <c r="E884" t="s">
        <v>284</v>
      </c>
      <c r="F884" t="s">
        <v>288</v>
      </c>
      <c r="G884">
        <v>81111801</v>
      </c>
      <c r="H884" t="s">
        <v>2580</v>
      </c>
      <c r="I884" t="s">
        <v>3906</v>
      </c>
      <c r="J884" t="s">
        <v>3907</v>
      </c>
      <c r="K884" s="12" t="s">
        <v>52</v>
      </c>
    </row>
    <row r="885" spans="1:11" x14ac:dyDescent="0.35">
      <c r="A885" s="12" t="e">
        <f t="shared" si="43"/>
        <v>#N/A</v>
      </c>
      <c r="B885" s="12">
        <f t="shared" si="45"/>
        <v>1</v>
      </c>
      <c r="C885" s="12" t="e">
        <f t="shared" si="44"/>
        <v>#N/A</v>
      </c>
      <c r="D885" t="s">
        <v>283</v>
      </c>
      <c r="E885" t="s">
        <v>284</v>
      </c>
      <c r="F885" t="s">
        <v>288</v>
      </c>
      <c r="G885">
        <v>81111511</v>
      </c>
      <c r="H885" t="s">
        <v>2480</v>
      </c>
      <c r="I885" t="s">
        <v>3908</v>
      </c>
      <c r="J885" t="s">
        <v>3909</v>
      </c>
      <c r="K885" s="12" t="s">
        <v>52</v>
      </c>
    </row>
    <row r="886" spans="1:11" x14ac:dyDescent="0.35">
      <c r="A886" s="12" t="e">
        <f t="shared" si="43"/>
        <v>#N/A</v>
      </c>
      <c r="B886" s="12">
        <f t="shared" si="45"/>
        <v>1</v>
      </c>
      <c r="C886" s="12" t="e">
        <f t="shared" si="44"/>
        <v>#N/A</v>
      </c>
      <c r="D886" t="s">
        <v>283</v>
      </c>
      <c r="E886" t="s">
        <v>284</v>
      </c>
      <c r="F886" t="s">
        <v>288</v>
      </c>
      <c r="G886">
        <v>81111811</v>
      </c>
      <c r="H886" t="s">
        <v>2870</v>
      </c>
      <c r="I886" t="s">
        <v>3910</v>
      </c>
      <c r="J886" t="s">
        <v>3911</v>
      </c>
      <c r="K886" s="12" t="s">
        <v>52</v>
      </c>
    </row>
    <row r="887" spans="1:11" x14ac:dyDescent="0.35">
      <c r="A887" s="12" t="e">
        <f t="shared" si="43"/>
        <v>#N/A</v>
      </c>
      <c r="B887" s="12">
        <f t="shared" si="45"/>
        <v>1</v>
      </c>
      <c r="C887" s="12" t="e">
        <f t="shared" si="44"/>
        <v>#N/A</v>
      </c>
      <c r="D887" t="s">
        <v>283</v>
      </c>
      <c r="E887" t="s">
        <v>284</v>
      </c>
      <c r="F887" t="s">
        <v>288</v>
      </c>
      <c r="G887">
        <v>81112003</v>
      </c>
      <c r="H887" t="s">
        <v>2512</v>
      </c>
      <c r="I887" t="s">
        <v>3912</v>
      </c>
      <c r="J887" t="s">
        <v>3913</v>
      </c>
      <c r="K887" s="12" t="s">
        <v>52</v>
      </c>
    </row>
    <row r="888" spans="1:11" x14ac:dyDescent="0.35">
      <c r="A888" s="12" t="e">
        <f t="shared" si="43"/>
        <v>#N/A</v>
      </c>
      <c r="B888" s="12">
        <f t="shared" si="45"/>
        <v>1</v>
      </c>
      <c r="C888" s="12" t="e">
        <f t="shared" si="44"/>
        <v>#N/A</v>
      </c>
      <c r="D888" t="s">
        <v>283</v>
      </c>
      <c r="E888" t="s">
        <v>284</v>
      </c>
      <c r="F888" t="s">
        <v>288</v>
      </c>
      <c r="G888">
        <v>81112002</v>
      </c>
      <c r="H888" t="s">
        <v>2508</v>
      </c>
      <c r="I888" t="s">
        <v>3914</v>
      </c>
      <c r="J888" t="s">
        <v>3915</v>
      </c>
      <c r="K888" s="12" t="s">
        <v>52</v>
      </c>
    </row>
    <row r="889" spans="1:11" x14ac:dyDescent="0.35">
      <c r="A889" s="12" t="e">
        <f t="shared" si="43"/>
        <v>#N/A</v>
      </c>
      <c r="B889" s="12">
        <f t="shared" si="45"/>
        <v>1</v>
      </c>
      <c r="C889" s="12" t="e">
        <f t="shared" si="44"/>
        <v>#N/A</v>
      </c>
      <c r="D889" t="s">
        <v>283</v>
      </c>
      <c r="E889" t="s">
        <v>284</v>
      </c>
      <c r="F889" t="s">
        <v>288</v>
      </c>
      <c r="G889">
        <v>43232403</v>
      </c>
      <c r="H889" t="s">
        <v>3916</v>
      </c>
      <c r="I889" t="s">
        <v>3917</v>
      </c>
      <c r="J889" t="s">
        <v>3918</v>
      </c>
      <c r="K889" s="12" t="s">
        <v>52</v>
      </c>
    </row>
    <row r="890" spans="1:11" x14ac:dyDescent="0.35">
      <c r="A890" s="12" t="e">
        <f t="shared" si="43"/>
        <v>#N/A</v>
      </c>
      <c r="B890" s="12">
        <f t="shared" si="45"/>
        <v>1</v>
      </c>
      <c r="C890" s="12" t="e">
        <f t="shared" si="44"/>
        <v>#N/A</v>
      </c>
      <c r="D890" t="s">
        <v>283</v>
      </c>
      <c r="E890" t="s">
        <v>284</v>
      </c>
      <c r="F890" t="s">
        <v>288</v>
      </c>
      <c r="G890">
        <v>81162200</v>
      </c>
      <c r="H890" t="s">
        <v>2534</v>
      </c>
      <c r="I890" t="s">
        <v>3919</v>
      </c>
      <c r="J890" t="s">
        <v>3920</v>
      </c>
      <c r="K890" s="12" t="s">
        <v>52</v>
      </c>
    </row>
    <row r="891" spans="1:11" x14ac:dyDescent="0.35">
      <c r="A891" s="12" t="str">
        <f t="shared" si="43"/>
        <v>A38B1</v>
      </c>
      <c r="B891" s="12">
        <f t="shared" si="45"/>
        <v>1</v>
      </c>
      <c r="C891" s="12">
        <f t="shared" si="44"/>
        <v>38</v>
      </c>
      <c r="D891" t="s">
        <v>283</v>
      </c>
      <c r="E891" t="s">
        <v>284</v>
      </c>
      <c r="F891" t="s">
        <v>289</v>
      </c>
      <c r="G891">
        <v>80111613</v>
      </c>
      <c r="H891" t="s">
        <v>3921</v>
      </c>
      <c r="I891" t="s">
        <v>3922</v>
      </c>
      <c r="J891" t="s">
        <v>3921</v>
      </c>
      <c r="K891" s="12" t="s">
        <v>1902</v>
      </c>
    </row>
    <row r="892" spans="1:11" x14ac:dyDescent="0.35">
      <c r="A892" s="12" t="str">
        <f t="shared" si="43"/>
        <v>A38B2</v>
      </c>
      <c r="B892" s="12">
        <f t="shared" si="45"/>
        <v>2</v>
      </c>
      <c r="C892" s="12">
        <f t="shared" si="44"/>
        <v>38</v>
      </c>
      <c r="D892" t="s">
        <v>283</v>
      </c>
      <c r="E892" t="s">
        <v>284</v>
      </c>
      <c r="F892" t="s">
        <v>289</v>
      </c>
      <c r="G892">
        <v>76111501</v>
      </c>
      <c r="H892" t="s">
        <v>2238</v>
      </c>
      <c r="I892" t="s">
        <v>3923</v>
      </c>
      <c r="J892" t="s">
        <v>3924</v>
      </c>
      <c r="K892" s="12" t="s">
        <v>52</v>
      </c>
    </row>
    <row r="893" spans="1:11" x14ac:dyDescent="0.35">
      <c r="A893" s="12" t="str">
        <f t="shared" si="43"/>
        <v>A38B3</v>
      </c>
      <c r="B893" s="12">
        <f t="shared" si="45"/>
        <v>3</v>
      </c>
      <c r="C893" s="12">
        <f t="shared" si="44"/>
        <v>38</v>
      </c>
      <c r="D893" t="s">
        <v>283</v>
      </c>
      <c r="E893" t="s">
        <v>284</v>
      </c>
      <c r="F893" t="s">
        <v>289</v>
      </c>
      <c r="G893">
        <v>76111504</v>
      </c>
      <c r="H893" t="s">
        <v>3925</v>
      </c>
      <c r="I893" t="s">
        <v>3926</v>
      </c>
      <c r="J893" t="s">
        <v>3927</v>
      </c>
      <c r="K893" s="12" t="s">
        <v>52</v>
      </c>
    </row>
    <row r="894" spans="1:11" x14ac:dyDescent="0.35">
      <c r="A894" s="12" t="str">
        <f t="shared" si="43"/>
        <v>A38B4</v>
      </c>
      <c r="B894" s="12">
        <f t="shared" si="45"/>
        <v>4</v>
      </c>
      <c r="C894" s="12">
        <f t="shared" si="44"/>
        <v>38</v>
      </c>
      <c r="D894" t="s">
        <v>283</v>
      </c>
      <c r="E894" t="s">
        <v>284</v>
      </c>
      <c r="F894" t="s">
        <v>289</v>
      </c>
      <c r="G894">
        <v>76111507</v>
      </c>
      <c r="H894" t="s">
        <v>2240</v>
      </c>
      <c r="I894" t="s">
        <v>3928</v>
      </c>
      <c r="J894" t="s">
        <v>3929</v>
      </c>
      <c r="K894" s="12" t="s">
        <v>52</v>
      </c>
    </row>
    <row r="895" spans="1:11" x14ac:dyDescent="0.35">
      <c r="A895" s="12" t="str">
        <f t="shared" si="43"/>
        <v>A38B5</v>
      </c>
      <c r="B895" s="12">
        <f t="shared" si="45"/>
        <v>5</v>
      </c>
      <c r="C895" s="12">
        <f t="shared" si="44"/>
        <v>38</v>
      </c>
      <c r="D895" t="s">
        <v>283</v>
      </c>
      <c r="E895" t="s">
        <v>284</v>
      </c>
      <c r="F895" t="s">
        <v>289</v>
      </c>
      <c r="G895">
        <v>76121503</v>
      </c>
      <c r="H895" t="s">
        <v>3930</v>
      </c>
      <c r="I895" t="s">
        <v>3931</v>
      </c>
      <c r="J895" t="s">
        <v>3932</v>
      </c>
      <c r="K895" s="12" t="s">
        <v>52</v>
      </c>
    </row>
    <row r="896" spans="1:11" x14ac:dyDescent="0.35">
      <c r="A896" s="12" t="str">
        <f t="shared" si="43"/>
        <v>A38B6</v>
      </c>
      <c r="B896" s="12">
        <f t="shared" si="45"/>
        <v>6</v>
      </c>
      <c r="C896" s="12">
        <f t="shared" si="44"/>
        <v>38</v>
      </c>
      <c r="D896" t="s">
        <v>283</v>
      </c>
      <c r="E896" t="s">
        <v>284</v>
      </c>
      <c r="F896" t="s">
        <v>289</v>
      </c>
      <c r="G896">
        <v>72101507</v>
      </c>
      <c r="H896" t="s">
        <v>2046</v>
      </c>
      <c r="I896" t="s">
        <v>3933</v>
      </c>
      <c r="J896" t="s">
        <v>3934</v>
      </c>
      <c r="K896" s="12" t="s">
        <v>52</v>
      </c>
    </row>
    <row r="897" spans="1:11" x14ac:dyDescent="0.35">
      <c r="A897" s="12" t="str">
        <f t="shared" si="43"/>
        <v>A38B7</v>
      </c>
      <c r="B897" s="12">
        <f t="shared" si="45"/>
        <v>7</v>
      </c>
      <c r="C897" s="12">
        <f t="shared" si="44"/>
        <v>38</v>
      </c>
      <c r="D897" t="s">
        <v>283</v>
      </c>
      <c r="E897" t="s">
        <v>284</v>
      </c>
      <c r="F897" t="s">
        <v>289</v>
      </c>
      <c r="G897">
        <v>72141003</v>
      </c>
      <c r="H897" t="s">
        <v>3935</v>
      </c>
      <c r="I897" t="s">
        <v>3936</v>
      </c>
      <c r="J897" t="s">
        <v>3937</v>
      </c>
      <c r="K897" s="12" t="s">
        <v>52</v>
      </c>
    </row>
    <row r="898" spans="1:11" x14ac:dyDescent="0.35">
      <c r="A898" s="12" t="str">
        <f t="shared" si="43"/>
        <v>A38B8</v>
      </c>
      <c r="B898" s="12">
        <f t="shared" si="45"/>
        <v>8</v>
      </c>
      <c r="C898" s="12">
        <f t="shared" si="44"/>
        <v>38</v>
      </c>
      <c r="D898" t="s">
        <v>283</v>
      </c>
      <c r="E898" t="s">
        <v>284</v>
      </c>
      <c r="F898" t="s">
        <v>289</v>
      </c>
      <c r="G898">
        <v>78181509</v>
      </c>
      <c r="H898" t="s">
        <v>3405</v>
      </c>
      <c r="I898" t="s">
        <v>3938</v>
      </c>
      <c r="J898" t="s">
        <v>3939</v>
      </c>
      <c r="K898" s="12" t="s">
        <v>52</v>
      </c>
    </row>
    <row r="899" spans="1:11" x14ac:dyDescent="0.35">
      <c r="A899" s="12" t="str">
        <f t="shared" ref="A899:A962" si="46">"A"&amp;C899&amp;"B"&amp;B899</f>
        <v>A38B9</v>
      </c>
      <c r="B899" s="12">
        <f t="shared" si="45"/>
        <v>9</v>
      </c>
      <c r="C899" s="12">
        <f t="shared" ref="C899:C962" si="47">VLOOKUP(D899&amp;E899&amp;F899,T:U,2,FALSE)</f>
        <v>38</v>
      </c>
      <c r="D899" t="s">
        <v>283</v>
      </c>
      <c r="E899" t="s">
        <v>284</v>
      </c>
      <c r="F899" t="s">
        <v>289</v>
      </c>
      <c r="G899">
        <v>80111611</v>
      </c>
      <c r="H899" t="s">
        <v>3940</v>
      </c>
      <c r="I899" t="s">
        <v>3941</v>
      </c>
      <c r="J899" t="s">
        <v>3940</v>
      </c>
      <c r="K899" s="12" t="s">
        <v>52</v>
      </c>
    </row>
    <row r="900" spans="1:11" x14ac:dyDescent="0.35">
      <c r="A900" s="12" t="str">
        <f t="shared" si="46"/>
        <v>A38B10</v>
      </c>
      <c r="B900" s="12">
        <f t="shared" ref="B900:B963" si="48">IFERROR(IF(C900=C899,B899+1,1),1)</f>
        <v>10</v>
      </c>
      <c r="C900" s="12">
        <f t="shared" si="47"/>
        <v>38</v>
      </c>
      <c r="D900" t="s">
        <v>283</v>
      </c>
      <c r="E900" t="s">
        <v>284</v>
      </c>
      <c r="F900" t="s">
        <v>289</v>
      </c>
      <c r="G900">
        <v>80111618</v>
      </c>
      <c r="H900" t="s">
        <v>3942</v>
      </c>
      <c r="I900" t="s">
        <v>3943</v>
      </c>
      <c r="J900" t="s">
        <v>3942</v>
      </c>
      <c r="K900" s="12" t="s">
        <v>52</v>
      </c>
    </row>
    <row r="901" spans="1:11" x14ac:dyDescent="0.35">
      <c r="A901" s="12" t="str">
        <f t="shared" si="46"/>
        <v>A38B11</v>
      </c>
      <c r="B901" s="12">
        <f t="shared" si="48"/>
        <v>11</v>
      </c>
      <c r="C901" s="12">
        <f t="shared" si="47"/>
        <v>38</v>
      </c>
      <c r="D901" t="s">
        <v>283</v>
      </c>
      <c r="E901" t="s">
        <v>284</v>
      </c>
      <c r="F901" t="s">
        <v>289</v>
      </c>
      <c r="G901">
        <v>73181104</v>
      </c>
      <c r="H901" t="s">
        <v>3944</v>
      </c>
      <c r="I901" t="s">
        <v>3945</v>
      </c>
      <c r="J901" t="s">
        <v>3946</v>
      </c>
      <c r="K901" s="12" t="s">
        <v>52</v>
      </c>
    </row>
    <row r="902" spans="1:11" x14ac:dyDescent="0.35">
      <c r="A902" s="12" t="str">
        <f t="shared" si="46"/>
        <v>A38B12</v>
      </c>
      <c r="B902" s="12">
        <f t="shared" si="48"/>
        <v>12</v>
      </c>
      <c r="C902" s="12">
        <f t="shared" si="47"/>
        <v>38</v>
      </c>
      <c r="D902" t="s">
        <v>283</v>
      </c>
      <c r="E902" t="s">
        <v>284</v>
      </c>
      <c r="F902" t="s">
        <v>289</v>
      </c>
      <c r="G902">
        <v>80111612</v>
      </c>
      <c r="H902" t="s">
        <v>3947</v>
      </c>
      <c r="I902" t="s">
        <v>3948</v>
      </c>
      <c r="J902" t="s">
        <v>3947</v>
      </c>
      <c r="K902" s="12" t="s">
        <v>52</v>
      </c>
    </row>
    <row r="903" spans="1:11" x14ac:dyDescent="0.35">
      <c r="A903" s="12" t="str">
        <f t="shared" si="46"/>
        <v>A38B13</v>
      </c>
      <c r="B903" s="12">
        <f t="shared" si="48"/>
        <v>13</v>
      </c>
      <c r="C903" s="12">
        <f t="shared" si="47"/>
        <v>38</v>
      </c>
      <c r="D903" t="s">
        <v>283</v>
      </c>
      <c r="E903" t="s">
        <v>284</v>
      </c>
      <c r="F903" t="s">
        <v>289</v>
      </c>
      <c r="G903">
        <v>72101510</v>
      </c>
      <c r="H903" t="s">
        <v>2055</v>
      </c>
      <c r="I903" t="s">
        <v>3949</v>
      </c>
      <c r="J903" t="s">
        <v>3950</v>
      </c>
      <c r="K903" s="12" t="s">
        <v>52</v>
      </c>
    </row>
    <row r="904" spans="1:11" x14ac:dyDescent="0.35">
      <c r="A904" s="12" t="str">
        <f t="shared" si="46"/>
        <v>A38B14</v>
      </c>
      <c r="B904" s="12">
        <f t="shared" si="48"/>
        <v>14</v>
      </c>
      <c r="C904" s="12">
        <f t="shared" si="47"/>
        <v>38</v>
      </c>
      <c r="D904" t="s">
        <v>283</v>
      </c>
      <c r="E904" t="s">
        <v>284</v>
      </c>
      <c r="F904" t="s">
        <v>289</v>
      </c>
      <c r="G904">
        <v>81101526</v>
      </c>
      <c r="H904" t="s">
        <v>3458</v>
      </c>
      <c r="I904" t="s">
        <v>3951</v>
      </c>
      <c r="J904" t="s">
        <v>3952</v>
      </c>
      <c r="K904" s="12" t="s">
        <v>52</v>
      </c>
    </row>
    <row r="905" spans="1:11" x14ac:dyDescent="0.35">
      <c r="A905" s="12" t="str">
        <f t="shared" si="46"/>
        <v>A38B15</v>
      </c>
      <c r="B905" s="12">
        <f t="shared" si="48"/>
        <v>15</v>
      </c>
      <c r="C905" s="12">
        <f t="shared" si="47"/>
        <v>38</v>
      </c>
      <c r="D905" t="s">
        <v>283</v>
      </c>
      <c r="E905" t="s">
        <v>284</v>
      </c>
      <c r="F905" t="s">
        <v>289</v>
      </c>
      <c r="G905">
        <v>81151604</v>
      </c>
      <c r="H905" t="s">
        <v>3562</v>
      </c>
      <c r="I905" t="s">
        <v>3953</v>
      </c>
      <c r="J905" t="s">
        <v>3954</v>
      </c>
      <c r="K905" s="12" t="s">
        <v>52</v>
      </c>
    </row>
    <row r="906" spans="1:11" x14ac:dyDescent="0.35">
      <c r="A906" s="12" t="str">
        <f t="shared" si="46"/>
        <v>A38B16</v>
      </c>
      <c r="B906" s="12">
        <f t="shared" si="48"/>
        <v>16</v>
      </c>
      <c r="C906" s="12">
        <f t="shared" si="47"/>
        <v>38</v>
      </c>
      <c r="D906" t="s">
        <v>283</v>
      </c>
      <c r="E906" t="s">
        <v>284</v>
      </c>
      <c r="F906" t="s">
        <v>289</v>
      </c>
      <c r="G906">
        <v>80111614</v>
      </c>
      <c r="H906" t="s">
        <v>3955</v>
      </c>
      <c r="I906" t="s">
        <v>3956</v>
      </c>
      <c r="J906" t="s">
        <v>3955</v>
      </c>
      <c r="K906" s="12" t="s">
        <v>52</v>
      </c>
    </row>
    <row r="907" spans="1:11" x14ac:dyDescent="0.35">
      <c r="A907" s="12" t="str">
        <f t="shared" si="46"/>
        <v>A38B17</v>
      </c>
      <c r="B907" s="12">
        <f t="shared" si="48"/>
        <v>17</v>
      </c>
      <c r="C907" s="12">
        <f t="shared" si="47"/>
        <v>38</v>
      </c>
      <c r="D907" t="s">
        <v>283</v>
      </c>
      <c r="E907" t="s">
        <v>284</v>
      </c>
      <c r="F907" t="s">
        <v>289</v>
      </c>
      <c r="G907">
        <v>80111618</v>
      </c>
      <c r="H907" t="s">
        <v>3942</v>
      </c>
      <c r="I907" t="s">
        <v>3957</v>
      </c>
      <c r="J907" t="s">
        <v>3958</v>
      </c>
      <c r="K907" s="12" t="s">
        <v>52</v>
      </c>
    </row>
    <row r="908" spans="1:11" x14ac:dyDescent="0.35">
      <c r="A908" s="12" t="str">
        <f t="shared" si="46"/>
        <v>A38B18</v>
      </c>
      <c r="B908" s="12">
        <f t="shared" si="48"/>
        <v>18</v>
      </c>
      <c r="C908" s="12">
        <f t="shared" si="47"/>
        <v>38</v>
      </c>
      <c r="D908" t="s">
        <v>283</v>
      </c>
      <c r="E908" t="s">
        <v>284</v>
      </c>
      <c r="F908" t="s">
        <v>289</v>
      </c>
      <c r="G908">
        <v>81101513</v>
      </c>
      <c r="H908" t="s">
        <v>3507</v>
      </c>
      <c r="I908" t="s">
        <v>3959</v>
      </c>
      <c r="J908" t="s">
        <v>3960</v>
      </c>
      <c r="K908" s="12" t="s">
        <v>52</v>
      </c>
    </row>
    <row r="909" spans="1:11" x14ac:dyDescent="0.35">
      <c r="A909" s="12" t="str">
        <f t="shared" si="46"/>
        <v>A38B19</v>
      </c>
      <c r="B909" s="12">
        <f t="shared" si="48"/>
        <v>19</v>
      </c>
      <c r="C909" s="12">
        <f t="shared" si="47"/>
        <v>38</v>
      </c>
      <c r="D909" t="s">
        <v>283</v>
      </c>
      <c r="E909" t="s">
        <v>284</v>
      </c>
      <c r="F909" t="s">
        <v>289</v>
      </c>
      <c r="G909">
        <v>80111617</v>
      </c>
      <c r="H909" t="s">
        <v>3961</v>
      </c>
      <c r="I909" t="s">
        <v>3962</v>
      </c>
      <c r="J909" t="s">
        <v>3961</v>
      </c>
      <c r="K909" s="12" t="s">
        <v>52</v>
      </c>
    </row>
    <row r="910" spans="1:11" x14ac:dyDescent="0.35">
      <c r="A910" s="12" t="e">
        <f t="shared" si="46"/>
        <v>#N/A</v>
      </c>
      <c r="B910" s="12">
        <f t="shared" si="48"/>
        <v>1</v>
      </c>
      <c r="C910" s="12" t="e">
        <f t="shared" si="47"/>
        <v>#N/A</v>
      </c>
      <c r="D910" t="s">
        <v>283</v>
      </c>
      <c r="E910" t="s">
        <v>284</v>
      </c>
      <c r="F910" t="s">
        <v>286</v>
      </c>
      <c r="G910">
        <v>85121502</v>
      </c>
      <c r="H910" t="s">
        <v>3963</v>
      </c>
      <c r="I910" t="s">
        <v>3964</v>
      </c>
      <c r="J910" t="s">
        <v>3965</v>
      </c>
      <c r="K910" s="12" t="s">
        <v>1902</v>
      </c>
    </row>
    <row r="911" spans="1:11" x14ac:dyDescent="0.35">
      <c r="A911" s="12" t="e">
        <f t="shared" si="46"/>
        <v>#N/A</v>
      </c>
      <c r="B911" s="12">
        <f t="shared" si="48"/>
        <v>1</v>
      </c>
      <c r="C911" s="12" t="e">
        <f t="shared" si="47"/>
        <v>#N/A</v>
      </c>
      <c r="D911" t="s">
        <v>283</v>
      </c>
      <c r="E911" t="s">
        <v>284</v>
      </c>
      <c r="F911" t="s">
        <v>286</v>
      </c>
      <c r="G911">
        <v>85121504</v>
      </c>
      <c r="H911" t="s">
        <v>3966</v>
      </c>
      <c r="I911" t="s">
        <v>3967</v>
      </c>
      <c r="J911" t="s">
        <v>3968</v>
      </c>
      <c r="K911" s="12" t="s">
        <v>52</v>
      </c>
    </row>
    <row r="912" spans="1:11" x14ac:dyDescent="0.35">
      <c r="A912" s="12" t="e">
        <f t="shared" si="46"/>
        <v>#N/A</v>
      </c>
      <c r="B912" s="12">
        <f t="shared" si="48"/>
        <v>1</v>
      </c>
      <c r="C912" s="12" t="e">
        <f t="shared" si="47"/>
        <v>#N/A</v>
      </c>
      <c r="D912" t="s">
        <v>283</v>
      </c>
      <c r="E912" t="s">
        <v>284</v>
      </c>
      <c r="F912" t="s">
        <v>286</v>
      </c>
      <c r="G912">
        <v>85121506</v>
      </c>
      <c r="H912" t="s">
        <v>3969</v>
      </c>
      <c r="I912" t="s">
        <v>3970</v>
      </c>
      <c r="J912" t="s">
        <v>3971</v>
      </c>
      <c r="K912" s="12" t="s">
        <v>52</v>
      </c>
    </row>
    <row r="913" spans="1:11" x14ac:dyDescent="0.35">
      <c r="A913" s="12" t="e">
        <f t="shared" si="46"/>
        <v>#N/A</v>
      </c>
      <c r="B913" s="12">
        <f t="shared" si="48"/>
        <v>1</v>
      </c>
      <c r="C913" s="12" t="e">
        <f t="shared" si="47"/>
        <v>#N/A</v>
      </c>
      <c r="D913" t="s">
        <v>283</v>
      </c>
      <c r="E913" t="s">
        <v>284</v>
      </c>
      <c r="F913" t="s">
        <v>286</v>
      </c>
      <c r="G913">
        <v>85122100</v>
      </c>
      <c r="H913" t="s">
        <v>3972</v>
      </c>
      <c r="I913" t="s">
        <v>3973</v>
      </c>
      <c r="J913" t="s">
        <v>3974</v>
      </c>
      <c r="K913" s="12" t="s">
        <v>52</v>
      </c>
    </row>
    <row r="914" spans="1:11" x14ac:dyDescent="0.35">
      <c r="A914" s="12" t="e">
        <f t="shared" si="46"/>
        <v>#N/A</v>
      </c>
      <c r="B914" s="12">
        <f t="shared" si="48"/>
        <v>1</v>
      </c>
      <c r="C914" s="12" t="e">
        <f t="shared" si="47"/>
        <v>#N/A</v>
      </c>
      <c r="D914" t="s">
        <v>283</v>
      </c>
      <c r="E914" t="s">
        <v>284</v>
      </c>
      <c r="F914" t="s">
        <v>286</v>
      </c>
      <c r="G914">
        <v>85122102</v>
      </c>
      <c r="H914" t="s">
        <v>3975</v>
      </c>
      <c r="I914" t="s">
        <v>3976</v>
      </c>
      <c r="J914" t="s">
        <v>3977</v>
      </c>
      <c r="K914" s="12" t="s">
        <v>52</v>
      </c>
    </row>
    <row r="915" spans="1:11" x14ac:dyDescent="0.35">
      <c r="A915" s="12" t="e">
        <f t="shared" si="46"/>
        <v>#N/A</v>
      </c>
      <c r="B915" s="12">
        <f t="shared" si="48"/>
        <v>1</v>
      </c>
      <c r="C915" s="12" t="e">
        <f t="shared" si="47"/>
        <v>#N/A</v>
      </c>
      <c r="D915" t="s">
        <v>283</v>
      </c>
      <c r="E915" t="s">
        <v>284</v>
      </c>
      <c r="F915" t="s">
        <v>286</v>
      </c>
      <c r="G915">
        <v>85121601</v>
      </c>
      <c r="H915" t="s">
        <v>3978</v>
      </c>
      <c r="I915" t="s">
        <v>3979</v>
      </c>
      <c r="J915" t="s">
        <v>3980</v>
      </c>
      <c r="K915" s="12" t="s">
        <v>52</v>
      </c>
    </row>
    <row r="916" spans="1:11" x14ac:dyDescent="0.35">
      <c r="A916" s="12" t="e">
        <f t="shared" si="46"/>
        <v>#N/A</v>
      </c>
      <c r="B916" s="12">
        <f t="shared" si="48"/>
        <v>1</v>
      </c>
      <c r="C916" s="12" t="e">
        <f t="shared" si="47"/>
        <v>#N/A</v>
      </c>
      <c r="D916" t="s">
        <v>283</v>
      </c>
      <c r="E916" t="s">
        <v>284</v>
      </c>
      <c r="F916" t="s">
        <v>286</v>
      </c>
      <c r="G916">
        <v>85121602</v>
      </c>
      <c r="H916" t="s">
        <v>3981</v>
      </c>
      <c r="I916" t="s">
        <v>3982</v>
      </c>
      <c r="J916" t="s">
        <v>3983</v>
      </c>
      <c r="K916" s="12" t="s">
        <v>52</v>
      </c>
    </row>
    <row r="917" spans="1:11" x14ac:dyDescent="0.35">
      <c r="A917" s="12" t="e">
        <f t="shared" si="46"/>
        <v>#N/A</v>
      </c>
      <c r="B917" s="12">
        <f t="shared" si="48"/>
        <v>1</v>
      </c>
      <c r="C917" s="12" t="e">
        <f t="shared" si="47"/>
        <v>#N/A</v>
      </c>
      <c r="D917" t="s">
        <v>283</v>
      </c>
      <c r="E917" t="s">
        <v>284</v>
      </c>
      <c r="F917" t="s">
        <v>286</v>
      </c>
      <c r="G917">
        <v>85121603</v>
      </c>
      <c r="H917" t="s">
        <v>3984</v>
      </c>
      <c r="I917" t="s">
        <v>3985</v>
      </c>
      <c r="J917" t="s">
        <v>3986</v>
      </c>
      <c r="K917" s="12" t="s">
        <v>52</v>
      </c>
    </row>
    <row r="918" spans="1:11" x14ac:dyDescent="0.35">
      <c r="A918" s="12" t="e">
        <f t="shared" si="46"/>
        <v>#N/A</v>
      </c>
      <c r="B918" s="12">
        <f t="shared" si="48"/>
        <v>1</v>
      </c>
      <c r="C918" s="12" t="e">
        <f t="shared" si="47"/>
        <v>#N/A</v>
      </c>
      <c r="D918" t="s">
        <v>283</v>
      </c>
      <c r="E918" t="s">
        <v>284</v>
      </c>
      <c r="F918" t="s">
        <v>286</v>
      </c>
      <c r="G918">
        <v>85121604</v>
      </c>
      <c r="H918" t="s">
        <v>3987</v>
      </c>
      <c r="I918" t="s">
        <v>3988</v>
      </c>
      <c r="J918" t="s">
        <v>3989</v>
      </c>
      <c r="K918" s="12" t="s">
        <v>52</v>
      </c>
    </row>
    <row r="919" spans="1:11" x14ac:dyDescent="0.35">
      <c r="A919" s="12" t="e">
        <f t="shared" si="46"/>
        <v>#N/A</v>
      </c>
      <c r="B919" s="12">
        <f t="shared" si="48"/>
        <v>1</v>
      </c>
      <c r="C919" s="12" t="e">
        <f t="shared" si="47"/>
        <v>#N/A</v>
      </c>
      <c r="D919" t="s">
        <v>283</v>
      </c>
      <c r="E919" t="s">
        <v>284</v>
      </c>
      <c r="F919" t="s">
        <v>286</v>
      </c>
      <c r="G919">
        <v>85121605</v>
      </c>
      <c r="H919" t="s">
        <v>3990</v>
      </c>
      <c r="I919" t="s">
        <v>3991</v>
      </c>
      <c r="J919" t="s">
        <v>3992</v>
      </c>
      <c r="K919" s="12" t="s">
        <v>52</v>
      </c>
    </row>
    <row r="920" spans="1:11" x14ac:dyDescent="0.35">
      <c r="A920" s="12" t="e">
        <f t="shared" si="46"/>
        <v>#N/A</v>
      </c>
      <c r="B920" s="12">
        <f t="shared" si="48"/>
        <v>1</v>
      </c>
      <c r="C920" s="12" t="e">
        <f t="shared" si="47"/>
        <v>#N/A</v>
      </c>
      <c r="D920" t="s">
        <v>283</v>
      </c>
      <c r="E920" t="s">
        <v>284</v>
      </c>
      <c r="F920" t="s">
        <v>286</v>
      </c>
      <c r="G920">
        <v>85121606</v>
      </c>
      <c r="H920" t="s">
        <v>3993</v>
      </c>
      <c r="I920" t="s">
        <v>3994</v>
      </c>
      <c r="J920" t="s">
        <v>3995</v>
      </c>
      <c r="K920" s="12" t="s">
        <v>52</v>
      </c>
    </row>
    <row r="921" spans="1:11" x14ac:dyDescent="0.35">
      <c r="A921" s="12" t="e">
        <f t="shared" si="46"/>
        <v>#N/A</v>
      </c>
      <c r="B921" s="12">
        <f t="shared" si="48"/>
        <v>1</v>
      </c>
      <c r="C921" s="12" t="e">
        <f t="shared" si="47"/>
        <v>#N/A</v>
      </c>
      <c r="D921" t="s">
        <v>283</v>
      </c>
      <c r="E921" t="s">
        <v>284</v>
      </c>
      <c r="F921" t="s">
        <v>286</v>
      </c>
      <c r="G921">
        <v>85121607</v>
      </c>
      <c r="H921" t="s">
        <v>3996</v>
      </c>
      <c r="I921" t="s">
        <v>3997</v>
      </c>
      <c r="J921" t="s">
        <v>3998</v>
      </c>
      <c r="K921" s="12" t="s">
        <v>52</v>
      </c>
    </row>
    <row r="922" spans="1:11" x14ac:dyDescent="0.35">
      <c r="A922" s="12" t="e">
        <f t="shared" si="46"/>
        <v>#N/A</v>
      </c>
      <c r="B922" s="12">
        <f t="shared" si="48"/>
        <v>1</v>
      </c>
      <c r="C922" s="12" t="e">
        <f t="shared" si="47"/>
        <v>#N/A</v>
      </c>
      <c r="D922" t="s">
        <v>283</v>
      </c>
      <c r="E922" t="s">
        <v>284</v>
      </c>
      <c r="F922" t="s">
        <v>286</v>
      </c>
      <c r="G922">
        <v>85121608</v>
      </c>
      <c r="H922" t="s">
        <v>3999</v>
      </c>
      <c r="I922" t="s">
        <v>4000</v>
      </c>
      <c r="J922" t="s">
        <v>4001</v>
      </c>
      <c r="K922" s="12" t="s">
        <v>52</v>
      </c>
    </row>
    <row r="923" spans="1:11" x14ac:dyDescent="0.35">
      <c r="A923" s="12" t="e">
        <f t="shared" si="46"/>
        <v>#N/A</v>
      </c>
      <c r="B923" s="12">
        <f t="shared" si="48"/>
        <v>1</v>
      </c>
      <c r="C923" s="12" t="e">
        <f t="shared" si="47"/>
        <v>#N/A</v>
      </c>
      <c r="D923" t="s">
        <v>283</v>
      </c>
      <c r="E923" t="s">
        <v>284</v>
      </c>
      <c r="F923" t="s">
        <v>286</v>
      </c>
      <c r="G923">
        <v>85121609</v>
      </c>
      <c r="H923" t="s">
        <v>4002</v>
      </c>
      <c r="I923" t="s">
        <v>4003</v>
      </c>
      <c r="J923" t="s">
        <v>4004</v>
      </c>
      <c r="K923" s="12" t="s">
        <v>52</v>
      </c>
    </row>
    <row r="924" spans="1:11" x14ac:dyDescent="0.35">
      <c r="A924" s="12" t="e">
        <f t="shared" si="46"/>
        <v>#N/A</v>
      </c>
      <c r="B924" s="12">
        <f t="shared" si="48"/>
        <v>1</v>
      </c>
      <c r="C924" s="12" t="e">
        <f t="shared" si="47"/>
        <v>#N/A</v>
      </c>
      <c r="D924" t="s">
        <v>283</v>
      </c>
      <c r="E924" t="s">
        <v>284</v>
      </c>
      <c r="F924" t="s">
        <v>286</v>
      </c>
      <c r="G924">
        <v>85121610</v>
      </c>
      <c r="H924" t="s">
        <v>4005</v>
      </c>
      <c r="I924" t="s">
        <v>4006</v>
      </c>
      <c r="J924" t="s">
        <v>4007</v>
      </c>
      <c r="K924" s="12" t="s">
        <v>52</v>
      </c>
    </row>
    <row r="925" spans="1:11" x14ac:dyDescent="0.35">
      <c r="A925" s="12" t="e">
        <f t="shared" si="46"/>
        <v>#N/A</v>
      </c>
      <c r="B925" s="12">
        <f t="shared" si="48"/>
        <v>1</v>
      </c>
      <c r="C925" s="12" t="e">
        <f t="shared" si="47"/>
        <v>#N/A</v>
      </c>
      <c r="D925" t="s">
        <v>283</v>
      </c>
      <c r="E925" t="s">
        <v>284</v>
      </c>
      <c r="F925" t="s">
        <v>286</v>
      </c>
      <c r="G925">
        <v>85121611</v>
      </c>
      <c r="H925" t="s">
        <v>4008</v>
      </c>
      <c r="I925" t="s">
        <v>4009</v>
      </c>
      <c r="J925" t="s">
        <v>4010</v>
      </c>
      <c r="K925" s="12" t="s">
        <v>52</v>
      </c>
    </row>
    <row r="926" spans="1:11" x14ac:dyDescent="0.35">
      <c r="A926" s="12" t="e">
        <f t="shared" si="46"/>
        <v>#N/A</v>
      </c>
      <c r="B926" s="12">
        <f t="shared" si="48"/>
        <v>1</v>
      </c>
      <c r="C926" s="12" t="e">
        <f t="shared" si="47"/>
        <v>#N/A</v>
      </c>
      <c r="D926" t="s">
        <v>283</v>
      </c>
      <c r="E926" t="s">
        <v>284</v>
      </c>
      <c r="F926" t="s">
        <v>286</v>
      </c>
      <c r="G926">
        <v>85121612</v>
      </c>
      <c r="H926" t="s">
        <v>4011</v>
      </c>
      <c r="I926" t="s">
        <v>4012</v>
      </c>
      <c r="J926" t="s">
        <v>4013</v>
      </c>
      <c r="K926" s="12" t="s">
        <v>52</v>
      </c>
    </row>
    <row r="927" spans="1:11" x14ac:dyDescent="0.35">
      <c r="A927" s="12" t="e">
        <f t="shared" si="46"/>
        <v>#N/A</v>
      </c>
      <c r="B927" s="12">
        <f t="shared" si="48"/>
        <v>1</v>
      </c>
      <c r="C927" s="12" t="e">
        <f t="shared" si="47"/>
        <v>#N/A</v>
      </c>
      <c r="D927" t="s">
        <v>283</v>
      </c>
      <c r="E927" t="s">
        <v>284</v>
      </c>
      <c r="F927" t="s">
        <v>286</v>
      </c>
      <c r="G927">
        <v>85121613</v>
      </c>
      <c r="H927" t="s">
        <v>4014</v>
      </c>
      <c r="I927" t="s">
        <v>4015</v>
      </c>
      <c r="J927" t="s">
        <v>4016</v>
      </c>
      <c r="K927" s="12" t="s">
        <v>52</v>
      </c>
    </row>
    <row r="928" spans="1:11" x14ac:dyDescent="0.35">
      <c r="A928" s="12" t="e">
        <f t="shared" si="46"/>
        <v>#N/A</v>
      </c>
      <c r="B928" s="12">
        <f t="shared" si="48"/>
        <v>1</v>
      </c>
      <c r="C928" s="12" t="e">
        <f t="shared" si="47"/>
        <v>#N/A</v>
      </c>
      <c r="D928" t="s">
        <v>283</v>
      </c>
      <c r="E928" t="s">
        <v>284</v>
      </c>
      <c r="F928" t="s">
        <v>286</v>
      </c>
      <c r="G928">
        <v>85121614</v>
      </c>
      <c r="H928" t="s">
        <v>4017</v>
      </c>
      <c r="I928" t="s">
        <v>4018</v>
      </c>
      <c r="J928" t="s">
        <v>4019</v>
      </c>
      <c r="K928" s="12" t="s">
        <v>52</v>
      </c>
    </row>
    <row r="929" spans="1:11" x14ac:dyDescent="0.35">
      <c r="A929" s="12" t="e">
        <f t="shared" si="46"/>
        <v>#N/A</v>
      </c>
      <c r="B929" s="12">
        <f t="shared" si="48"/>
        <v>1</v>
      </c>
      <c r="C929" s="12" t="e">
        <f t="shared" si="47"/>
        <v>#N/A</v>
      </c>
      <c r="D929" t="s">
        <v>283</v>
      </c>
      <c r="E929" t="s">
        <v>284</v>
      </c>
      <c r="F929" t="s">
        <v>286</v>
      </c>
      <c r="G929">
        <v>85121615</v>
      </c>
      <c r="H929" t="s">
        <v>4020</v>
      </c>
      <c r="I929" t="s">
        <v>4021</v>
      </c>
      <c r="J929" t="s">
        <v>4022</v>
      </c>
      <c r="K929" s="12" t="s">
        <v>52</v>
      </c>
    </row>
    <row r="930" spans="1:11" x14ac:dyDescent="0.35">
      <c r="A930" s="12" t="e">
        <f t="shared" si="46"/>
        <v>#N/A</v>
      </c>
      <c r="B930" s="12">
        <f t="shared" si="48"/>
        <v>1</v>
      </c>
      <c r="C930" s="12" t="e">
        <f t="shared" si="47"/>
        <v>#N/A</v>
      </c>
      <c r="D930" t="s">
        <v>283</v>
      </c>
      <c r="E930" t="s">
        <v>284</v>
      </c>
      <c r="F930" t="s">
        <v>286</v>
      </c>
      <c r="G930">
        <v>85121616</v>
      </c>
      <c r="H930" t="s">
        <v>4023</v>
      </c>
      <c r="I930" t="s">
        <v>4024</v>
      </c>
      <c r="J930" t="s">
        <v>4025</v>
      </c>
      <c r="K930" s="12" t="s">
        <v>52</v>
      </c>
    </row>
    <row r="931" spans="1:11" x14ac:dyDescent="0.35">
      <c r="A931" s="12" t="e">
        <f t="shared" si="46"/>
        <v>#N/A</v>
      </c>
      <c r="B931" s="12">
        <f t="shared" si="48"/>
        <v>1</v>
      </c>
      <c r="C931" s="12" t="e">
        <f t="shared" si="47"/>
        <v>#N/A</v>
      </c>
      <c r="D931" t="s">
        <v>283</v>
      </c>
      <c r="E931" t="s">
        <v>284</v>
      </c>
      <c r="F931" t="s">
        <v>286</v>
      </c>
      <c r="G931">
        <v>85131706</v>
      </c>
      <c r="H931" t="s">
        <v>4026</v>
      </c>
      <c r="I931" t="s">
        <v>4027</v>
      </c>
      <c r="J931" t="s">
        <v>4028</v>
      </c>
      <c r="K931" s="12" t="s">
        <v>52</v>
      </c>
    </row>
    <row r="932" spans="1:11" x14ac:dyDescent="0.35">
      <c r="A932" s="12" t="e">
        <f t="shared" si="46"/>
        <v>#N/A</v>
      </c>
      <c r="B932" s="12">
        <f t="shared" si="48"/>
        <v>1</v>
      </c>
      <c r="C932" s="12" t="e">
        <f t="shared" si="47"/>
        <v>#N/A</v>
      </c>
      <c r="D932" t="s">
        <v>283</v>
      </c>
      <c r="E932" t="s">
        <v>284</v>
      </c>
      <c r="F932" t="s">
        <v>286</v>
      </c>
      <c r="G932">
        <v>95122004</v>
      </c>
      <c r="H932" t="s">
        <v>4029</v>
      </c>
      <c r="I932" t="s">
        <v>4030</v>
      </c>
      <c r="J932" t="s">
        <v>4031</v>
      </c>
      <c r="K932" s="12" t="s">
        <v>52</v>
      </c>
    </row>
    <row r="933" spans="1:11" x14ac:dyDescent="0.35">
      <c r="A933" s="12" t="e">
        <f t="shared" si="46"/>
        <v>#N/A</v>
      </c>
      <c r="B933" s="12">
        <f t="shared" si="48"/>
        <v>1</v>
      </c>
      <c r="C933" s="12" t="e">
        <f t="shared" si="47"/>
        <v>#N/A</v>
      </c>
      <c r="D933" t="s">
        <v>283</v>
      </c>
      <c r="E933" t="s">
        <v>284</v>
      </c>
      <c r="F933" t="s">
        <v>286</v>
      </c>
      <c r="G933">
        <v>85414004</v>
      </c>
      <c r="H933" t="s">
        <v>4032</v>
      </c>
      <c r="I933" t="s">
        <v>4033</v>
      </c>
      <c r="J933" t="s">
        <v>4034</v>
      </c>
      <c r="K933" s="12" t="s">
        <v>52</v>
      </c>
    </row>
    <row r="934" spans="1:11" x14ac:dyDescent="0.35">
      <c r="A934" s="12" t="e">
        <f t="shared" si="46"/>
        <v>#N/A</v>
      </c>
      <c r="B934" s="12">
        <f t="shared" si="48"/>
        <v>1</v>
      </c>
      <c r="C934" s="12" t="e">
        <f t="shared" si="47"/>
        <v>#N/A</v>
      </c>
      <c r="D934" t="s">
        <v>283</v>
      </c>
      <c r="E934" t="s">
        <v>284</v>
      </c>
      <c r="F934" t="s">
        <v>286</v>
      </c>
      <c r="G934">
        <v>85454306</v>
      </c>
      <c r="H934" t="s">
        <v>4035</v>
      </c>
      <c r="I934" t="s">
        <v>4036</v>
      </c>
      <c r="J934" t="s">
        <v>4037</v>
      </c>
      <c r="K934" s="12" t="s">
        <v>52</v>
      </c>
    </row>
    <row r="935" spans="1:11" x14ac:dyDescent="0.35">
      <c r="A935" s="12" t="e">
        <f t="shared" si="46"/>
        <v>#N/A</v>
      </c>
      <c r="B935" s="12">
        <f t="shared" si="48"/>
        <v>1</v>
      </c>
      <c r="C935" s="12" t="e">
        <f t="shared" si="47"/>
        <v>#N/A</v>
      </c>
      <c r="D935" t="s">
        <v>283</v>
      </c>
      <c r="E935" t="s">
        <v>284</v>
      </c>
      <c r="F935" t="s">
        <v>286</v>
      </c>
      <c r="G935">
        <v>42204300</v>
      </c>
      <c r="H935" t="s">
        <v>4038</v>
      </c>
      <c r="I935" t="s">
        <v>4039</v>
      </c>
      <c r="J935" t="s">
        <v>4040</v>
      </c>
      <c r="K935" s="12" t="s">
        <v>52</v>
      </c>
    </row>
    <row r="936" spans="1:11" x14ac:dyDescent="0.35">
      <c r="A936" s="12" t="e">
        <f t="shared" si="46"/>
        <v>#N/A</v>
      </c>
      <c r="B936" s="12">
        <f t="shared" si="48"/>
        <v>1</v>
      </c>
      <c r="C936" s="12" t="e">
        <f t="shared" si="47"/>
        <v>#N/A</v>
      </c>
      <c r="D936" t="s">
        <v>283</v>
      </c>
      <c r="E936" t="s">
        <v>284</v>
      </c>
      <c r="F936" t="s">
        <v>286</v>
      </c>
      <c r="G936">
        <v>85101600</v>
      </c>
      <c r="H936" t="s">
        <v>4041</v>
      </c>
      <c r="I936" t="s">
        <v>4042</v>
      </c>
      <c r="J936" t="s">
        <v>4043</v>
      </c>
      <c r="K936" s="12" t="s">
        <v>52</v>
      </c>
    </row>
    <row r="937" spans="1:11" x14ac:dyDescent="0.35">
      <c r="A937" s="12" t="e">
        <f t="shared" si="46"/>
        <v>#N/A</v>
      </c>
      <c r="B937" s="12">
        <f t="shared" si="48"/>
        <v>1</v>
      </c>
      <c r="C937" s="12" t="e">
        <f t="shared" si="47"/>
        <v>#N/A</v>
      </c>
      <c r="D937" t="s">
        <v>283</v>
      </c>
      <c r="E937" t="s">
        <v>284</v>
      </c>
      <c r="F937" t="s">
        <v>286</v>
      </c>
      <c r="G937">
        <v>85822500</v>
      </c>
      <c r="H937" t="s">
        <v>4044</v>
      </c>
      <c r="I937" t="s">
        <v>4045</v>
      </c>
      <c r="J937" t="s">
        <v>4046</v>
      </c>
      <c r="K937" s="12" t="s">
        <v>52</v>
      </c>
    </row>
    <row r="938" spans="1:11" x14ac:dyDescent="0.35">
      <c r="A938" s="12" t="e">
        <f t="shared" si="46"/>
        <v>#N/A</v>
      </c>
      <c r="B938" s="12">
        <f t="shared" si="48"/>
        <v>1</v>
      </c>
      <c r="C938" s="12" t="e">
        <f t="shared" si="47"/>
        <v>#N/A</v>
      </c>
      <c r="D938" t="s">
        <v>283</v>
      </c>
      <c r="E938" t="s">
        <v>284</v>
      </c>
      <c r="F938" t="s">
        <v>286</v>
      </c>
      <c r="G938">
        <v>85122104</v>
      </c>
      <c r="H938" t="s">
        <v>4047</v>
      </c>
      <c r="I938" t="s">
        <v>4048</v>
      </c>
      <c r="J938" t="s">
        <v>4049</v>
      </c>
      <c r="K938" s="12" t="s">
        <v>52</v>
      </c>
    </row>
    <row r="939" spans="1:11" x14ac:dyDescent="0.35">
      <c r="A939" s="12" t="str">
        <f t="shared" si="46"/>
        <v>A39B1</v>
      </c>
      <c r="B939" s="12">
        <f t="shared" si="48"/>
        <v>1</v>
      </c>
      <c r="C939" s="12">
        <f t="shared" si="47"/>
        <v>39</v>
      </c>
      <c r="D939" t="s">
        <v>283</v>
      </c>
      <c r="E939" t="s">
        <v>284</v>
      </c>
      <c r="F939" t="s">
        <v>287</v>
      </c>
      <c r="G939">
        <v>85101601</v>
      </c>
      <c r="H939" t="s">
        <v>4050</v>
      </c>
      <c r="I939" t="s">
        <v>4051</v>
      </c>
      <c r="J939" t="s">
        <v>4052</v>
      </c>
      <c r="K939" s="12" t="s">
        <v>1902</v>
      </c>
    </row>
    <row r="940" spans="1:11" x14ac:dyDescent="0.35">
      <c r="A940" s="12" t="str">
        <f t="shared" si="46"/>
        <v>A39B2</v>
      </c>
      <c r="B940" s="12">
        <f t="shared" si="48"/>
        <v>2</v>
      </c>
      <c r="C940" s="12">
        <f t="shared" si="47"/>
        <v>39</v>
      </c>
      <c r="D940" t="s">
        <v>283</v>
      </c>
      <c r="E940" t="s">
        <v>284</v>
      </c>
      <c r="F940" t="s">
        <v>287</v>
      </c>
      <c r="G940">
        <v>85101602</v>
      </c>
      <c r="H940" t="s">
        <v>4053</v>
      </c>
      <c r="I940" t="s">
        <v>4054</v>
      </c>
      <c r="J940" t="s">
        <v>4055</v>
      </c>
      <c r="K940" s="12" t="s">
        <v>52</v>
      </c>
    </row>
    <row r="941" spans="1:11" x14ac:dyDescent="0.35">
      <c r="A941" s="12" t="str">
        <f t="shared" si="46"/>
        <v>A39B3</v>
      </c>
      <c r="B941" s="12">
        <f t="shared" si="48"/>
        <v>3</v>
      </c>
      <c r="C941" s="12">
        <f t="shared" si="47"/>
        <v>39</v>
      </c>
      <c r="D941" t="s">
        <v>283</v>
      </c>
      <c r="E941" t="s">
        <v>284</v>
      </c>
      <c r="F941" t="s">
        <v>287</v>
      </c>
      <c r="G941">
        <v>85101603</v>
      </c>
      <c r="H941" t="s">
        <v>4056</v>
      </c>
      <c r="I941" t="s">
        <v>4057</v>
      </c>
      <c r="J941" t="s">
        <v>4058</v>
      </c>
      <c r="K941" s="12" t="s">
        <v>52</v>
      </c>
    </row>
    <row r="942" spans="1:11" x14ac:dyDescent="0.35">
      <c r="A942" s="12" t="str">
        <f t="shared" si="46"/>
        <v>A39B4</v>
      </c>
      <c r="B942" s="12">
        <f t="shared" si="48"/>
        <v>4</v>
      </c>
      <c r="C942" s="12">
        <f t="shared" si="47"/>
        <v>39</v>
      </c>
      <c r="D942" t="s">
        <v>283</v>
      </c>
      <c r="E942" t="s">
        <v>284</v>
      </c>
      <c r="F942" t="s">
        <v>287</v>
      </c>
      <c r="G942">
        <v>85101604</v>
      </c>
      <c r="H942" t="s">
        <v>4059</v>
      </c>
      <c r="I942" t="s">
        <v>4060</v>
      </c>
      <c r="J942" t="s">
        <v>4061</v>
      </c>
      <c r="K942" s="12" t="s">
        <v>52</v>
      </c>
    </row>
    <row r="943" spans="1:11" x14ac:dyDescent="0.35">
      <c r="A943" s="12" t="str">
        <f t="shared" si="46"/>
        <v>A39B5</v>
      </c>
      <c r="B943" s="12">
        <f t="shared" si="48"/>
        <v>5</v>
      </c>
      <c r="C943" s="12">
        <f t="shared" si="47"/>
        <v>39</v>
      </c>
      <c r="D943" t="s">
        <v>283</v>
      </c>
      <c r="E943" t="s">
        <v>284</v>
      </c>
      <c r="F943" t="s">
        <v>287</v>
      </c>
      <c r="G943">
        <v>85101605</v>
      </c>
      <c r="H943" t="s">
        <v>4062</v>
      </c>
      <c r="I943" t="s">
        <v>4063</v>
      </c>
      <c r="J943" t="s">
        <v>4064</v>
      </c>
      <c r="K943" s="12" t="s">
        <v>52</v>
      </c>
    </row>
    <row r="944" spans="1:11" x14ac:dyDescent="0.35">
      <c r="A944" s="12" t="e">
        <f t="shared" si="46"/>
        <v>#N/A</v>
      </c>
      <c r="B944" s="12">
        <f t="shared" si="48"/>
        <v>1</v>
      </c>
      <c r="C944" s="12" t="e">
        <f t="shared" si="47"/>
        <v>#N/A</v>
      </c>
      <c r="D944" t="s">
        <v>283</v>
      </c>
      <c r="E944" t="s">
        <v>284</v>
      </c>
      <c r="F944" t="s">
        <v>285</v>
      </c>
      <c r="G944">
        <v>86121504</v>
      </c>
      <c r="H944" t="s">
        <v>4065</v>
      </c>
      <c r="I944" t="s">
        <v>4066</v>
      </c>
      <c r="J944" t="s">
        <v>4067</v>
      </c>
      <c r="K944" s="12" t="s">
        <v>1902</v>
      </c>
    </row>
    <row r="945" spans="1:11" x14ac:dyDescent="0.35">
      <c r="A945" s="12" t="e">
        <f t="shared" si="46"/>
        <v>#N/A</v>
      </c>
      <c r="B945" s="12">
        <f t="shared" si="48"/>
        <v>1</v>
      </c>
      <c r="C945" s="12" t="e">
        <f t="shared" si="47"/>
        <v>#N/A</v>
      </c>
      <c r="D945" t="s">
        <v>283</v>
      </c>
      <c r="E945" t="s">
        <v>284</v>
      </c>
      <c r="F945" t="s">
        <v>285</v>
      </c>
      <c r="G945">
        <v>86111602</v>
      </c>
      <c r="H945" t="s">
        <v>4068</v>
      </c>
      <c r="I945" t="s">
        <v>4069</v>
      </c>
      <c r="J945" t="s">
        <v>4070</v>
      </c>
      <c r="K945" s="12" t="s">
        <v>52</v>
      </c>
    </row>
    <row r="946" spans="1:11" x14ac:dyDescent="0.35">
      <c r="A946" s="12" t="e">
        <f t="shared" si="46"/>
        <v>#N/A</v>
      </c>
      <c r="B946" s="12">
        <f t="shared" si="48"/>
        <v>1</v>
      </c>
      <c r="C946" s="12" t="e">
        <f t="shared" si="47"/>
        <v>#N/A</v>
      </c>
      <c r="D946" t="s">
        <v>283</v>
      </c>
      <c r="E946" t="s">
        <v>284</v>
      </c>
      <c r="F946" t="s">
        <v>285</v>
      </c>
      <c r="G946">
        <v>86121501</v>
      </c>
      <c r="H946" t="s">
        <v>4071</v>
      </c>
      <c r="I946" t="s">
        <v>4072</v>
      </c>
      <c r="J946" t="s">
        <v>4073</v>
      </c>
      <c r="K946" s="12" t="s">
        <v>52</v>
      </c>
    </row>
    <row r="947" spans="1:11" x14ac:dyDescent="0.35">
      <c r="A947" s="12" t="e">
        <f t="shared" si="46"/>
        <v>#N/A</v>
      </c>
      <c r="B947" s="12">
        <f t="shared" si="48"/>
        <v>1</v>
      </c>
      <c r="C947" s="12" t="e">
        <f t="shared" si="47"/>
        <v>#N/A</v>
      </c>
      <c r="D947" t="s">
        <v>283</v>
      </c>
      <c r="E947" t="s">
        <v>284</v>
      </c>
      <c r="F947" t="s">
        <v>285</v>
      </c>
      <c r="G947">
        <v>86111502</v>
      </c>
      <c r="H947" t="s">
        <v>4074</v>
      </c>
      <c r="I947" t="s">
        <v>4075</v>
      </c>
      <c r="J947" t="s">
        <v>4076</v>
      </c>
      <c r="K947" s="12" t="s">
        <v>52</v>
      </c>
    </row>
    <row r="948" spans="1:11" x14ac:dyDescent="0.35">
      <c r="A948" s="12" t="e">
        <f t="shared" si="46"/>
        <v>#N/A</v>
      </c>
      <c r="B948" s="12">
        <f t="shared" si="48"/>
        <v>1</v>
      </c>
      <c r="C948" s="12" t="e">
        <f t="shared" si="47"/>
        <v>#N/A</v>
      </c>
      <c r="D948" t="s">
        <v>283</v>
      </c>
      <c r="E948" t="s">
        <v>284</v>
      </c>
      <c r="F948" t="s">
        <v>285</v>
      </c>
      <c r="G948">
        <v>86121601</v>
      </c>
      <c r="H948" t="s">
        <v>4077</v>
      </c>
      <c r="I948" t="s">
        <v>4078</v>
      </c>
      <c r="J948" t="s">
        <v>4079</v>
      </c>
      <c r="K948" s="12" t="s">
        <v>52</v>
      </c>
    </row>
    <row r="949" spans="1:11" x14ac:dyDescent="0.35">
      <c r="A949" s="12" t="e">
        <f t="shared" si="46"/>
        <v>#N/A</v>
      </c>
      <c r="B949" s="12">
        <f t="shared" si="48"/>
        <v>1</v>
      </c>
      <c r="C949" s="12" t="e">
        <f t="shared" si="47"/>
        <v>#N/A</v>
      </c>
      <c r="D949" t="s">
        <v>283</v>
      </c>
      <c r="E949" t="s">
        <v>284</v>
      </c>
      <c r="F949" t="s">
        <v>285</v>
      </c>
      <c r="G949">
        <v>86121602</v>
      </c>
      <c r="H949" t="s">
        <v>4080</v>
      </c>
      <c r="I949" t="s">
        <v>4081</v>
      </c>
      <c r="J949" t="s">
        <v>4082</v>
      </c>
      <c r="K949" s="12" t="s">
        <v>52</v>
      </c>
    </row>
    <row r="950" spans="1:11" x14ac:dyDescent="0.35">
      <c r="A950" s="12" t="e">
        <f t="shared" si="46"/>
        <v>#N/A</v>
      </c>
      <c r="B950" s="12">
        <f t="shared" si="48"/>
        <v>1</v>
      </c>
      <c r="C950" s="12" t="e">
        <f t="shared" si="47"/>
        <v>#N/A</v>
      </c>
      <c r="D950" t="s">
        <v>283</v>
      </c>
      <c r="E950" t="s">
        <v>284</v>
      </c>
      <c r="F950" t="s">
        <v>285</v>
      </c>
      <c r="G950">
        <v>86121701</v>
      </c>
      <c r="H950" t="s">
        <v>4083</v>
      </c>
      <c r="I950" t="s">
        <v>4084</v>
      </c>
      <c r="J950" t="s">
        <v>4085</v>
      </c>
      <c r="K950" s="12" t="s">
        <v>52</v>
      </c>
    </row>
    <row r="951" spans="1:11" x14ac:dyDescent="0.35">
      <c r="A951" s="12" t="e">
        <f t="shared" si="46"/>
        <v>#N/A</v>
      </c>
      <c r="B951" s="12">
        <f t="shared" si="48"/>
        <v>1</v>
      </c>
      <c r="C951" s="12" t="e">
        <f t="shared" si="47"/>
        <v>#N/A</v>
      </c>
      <c r="D951" t="s">
        <v>283</v>
      </c>
      <c r="E951" t="s">
        <v>284</v>
      </c>
      <c r="F951" t="s">
        <v>285</v>
      </c>
      <c r="G951">
        <v>86121702</v>
      </c>
      <c r="H951" t="s">
        <v>4086</v>
      </c>
      <c r="I951" t="s">
        <v>4087</v>
      </c>
      <c r="J951" t="s">
        <v>4088</v>
      </c>
      <c r="K951" s="12" t="s">
        <v>52</v>
      </c>
    </row>
    <row r="952" spans="1:11" x14ac:dyDescent="0.35">
      <c r="A952" s="12" t="e">
        <f t="shared" si="46"/>
        <v>#N/A</v>
      </c>
      <c r="B952" s="12">
        <f t="shared" si="48"/>
        <v>1</v>
      </c>
      <c r="C952" s="12" t="e">
        <f t="shared" si="47"/>
        <v>#N/A</v>
      </c>
      <c r="D952" t="s">
        <v>283</v>
      </c>
      <c r="E952" t="s">
        <v>300</v>
      </c>
      <c r="F952" t="s">
        <v>307</v>
      </c>
      <c r="G952">
        <v>80111701</v>
      </c>
      <c r="H952" t="s">
        <v>4089</v>
      </c>
      <c r="I952" t="s">
        <v>4090</v>
      </c>
      <c r="J952" t="s">
        <v>4091</v>
      </c>
      <c r="K952" s="12" t="s">
        <v>1902</v>
      </c>
    </row>
    <row r="953" spans="1:11" x14ac:dyDescent="0.35">
      <c r="A953" s="12" t="e">
        <f t="shared" si="46"/>
        <v>#N/A</v>
      </c>
      <c r="B953" s="12">
        <f t="shared" si="48"/>
        <v>1</v>
      </c>
      <c r="C953" s="12" t="e">
        <f t="shared" si="47"/>
        <v>#N/A</v>
      </c>
      <c r="D953" t="s">
        <v>283</v>
      </c>
      <c r="E953" t="s">
        <v>300</v>
      </c>
      <c r="F953" t="s">
        <v>307</v>
      </c>
      <c r="G953">
        <v>80111701</v>
      </c>
      <c r="H953" t="s">
        <v>4089</v>
      </c>
      <c r="I953" t="s">
        <v>4092</v>
      </c>
      <c r="J953" t="s">
        <v>4093</v>
      </c>
      <c r="K953" s="12" t="s">
        <v>52</v>
      </c>
    </row>
    <row r="954" spans="1:11" x14ac:dyDescent="0.35">
      <c r="A954" s="12" t="e">
        <f t="shared" si="46"/>
        <v>#N/A</v>
      </c>
      <c r="B954" s="12">
        <f t="shared" si="48"/>
        <v>1</v>
      </c>
      <c r="C954" s="12" t="e">
        <f t="shared" si="47"/>
        <v>#N/A</v>
      </c>
      <c r="D954" t="s">
        <v>283</v>
      </c>
      <c r="E954" t="s">
        <v>300</v>
      </c>
      <c r="F954" t="s">
        <v>302</v>
      </c>
      <c r="G954">
        <v>80111718</v>
      </c>
      <c r="H954" t="s">
        <v>4094</v>
      </c>
      <c r="I954" t="s">
        <v>4095</v>
      </c>
      <c r="J954" t="s">
        <v>4094</v>
      </c>
      <c r="K954" s="12" t="s">
        <v>1902</v>
      </c>
    </row>
    <row r="955" spans="1:11" x14ac:dyDescent="0.35">
      <c r="A955" s="12" t="e">
        <f t="shared" si="46"/>
        <v>#N/A</v>
      </c>
      <c r="B955" s="12">
        <f t="shared" si="48"/>
        <v>1</v>
      </c>
      <c r="C955" s="12" t="e">
        <f t="shared" si="47"/>
        <v>#N/A</v>
      </c>
      <c r="D955" t="s">
        <v>283</v>
      </c>
      <c r="E955" t="s">
        <v>300</v>
      </c>
      <c r="F955" t="s">
        <v>305</v>
      </c>
      <c r="G955">
        <v>80111719</v>
      </c>
      <c r="H955" t="s">
        <v>4096</v>
      </c>
      <c r="I955" t="s">
        <v>4097</v>
      </c>
      <c r="J955" t="s">
        <v>4096</v>
      </c>
      <c r="K955" s="12" t="s">
        <v>1902</v>
      </c>
    </row>
    <row r="956" spans="1:11" x14ac:dyDescent="0.35">
      <c r="A956" s="12" t="e">
        <f t="shared" si="46"/>
        <v>#N/A</v>
      </c>
      <c r="B956" s="12">
        <f t="shared" si="48"/>
        <v>1</v>
      </c>
      <c r="C956" s="12" t="e">
        <f t="shared" si="47"/>
        <v>#N/A</v>
      </c>
      <c r="D956" t="s">
        <v>283</v>
      </c>
      <c r="E956" t="s">
        <v>300</v>
      </c>
      <c r="F956" t="s">
        <v>306</v>
      </c>
      <c r="G956">
        <v>81141902</v>
      </c>
      <c r="H956" t="s">
        <v>4098</v>
      </c>
      <c r="I956" t="s">
        <v>4099</v>
      </c>
      <c r="J956" t="s">
        <v>4100</v>
      </c>
      <c r="K956" s="12" t="s">
        <v>1902</v>
      </c>
    </row>
    <row r="957" spans="1:11" x14ac:dyDescent="0.35">
      <c r="A957" s="12" t="e">
        <f t="shared" si="46"/>
        <v>#N/A</v>
      </c>
      <c r="B957" s="12">
        <f t="shared" si="48"/>
        <v>1</v>
      </c>
      <c r="C957" s="12" t="e">
        <f t="shared" si="47"/>
        <v>#N/A</v>
      </c>
      <c r="D957" t="s">
        <v>283</v>
      </c>
      <c r="E957" t="s">
        <v>300</v>
      </c>
      <c r="F957" t="s">
        <v>306</v>
      </c>
      <c r="G957">
        <v>80111703</v>
      </c>
      <c r="H957" t="s">
        <v>4101</v>
      </c>
      <c r="I957" t="s">
        <v>4102</v>
      </c>
      <c r="J957" t="s">
        <v>4101</v>
      </c>
      <c r="K957" s="12" t="s">
        <v>52</v>
      </c>
    </row>
    <row r="958" spans="1:11" x14ac:dyDescent="0.35">
      <c r="A958" s="12" t="e">
        <f t="shared" si="46"/>
        <v>#N/A</v>
      </c>
      <c r="B958" s="12">
        <f t="shared" si="48"/>
        <v>1</v>
      </c>
      <c r="C958" s="12" t="e">
        <f t="shared" si="47"/>
        <v>#N/A</v>
      </c>
      <c r="D958" t="s">
        <v>283</v>
      </c>
      <c r="E958" t="s">
        <v>300</v>
      </c>
      <c r="F958" t="s">
        <v>303</v>
      </c>
      <c r="G958">
        <v>80111702</v>
      </c>
      <c r="H958" t="s">
        <v>4103</v>
      </c>
      <c r="I958" t="s">
        <v>4104</v>
      </c>
      <c r="J958" t="s">
        <v>4103</v>
      </c>
      <c r="K958" s="12" t="s">
        <v>1902</v>
      </c>
    </row>
    <row r="959" spans="1:11" x14ac:dyDescent="0.35">
      <c r="A959" s="12" t="e">
        <f t="shared" si="46"/>
        <v>#N/A</v>
      </c>
      <c r="B959" s="12">
        <f t="shared" si="48"/>
        <v>1</v>
      </c>
      <c r="C959" s="12" t="e">
        <f t="shared" si="47"/>
        <v>#N/A</v>
      </c>
      <c r="D959" t="s">
        <v>283</v>
      </c>
      <c r="E959" t="s">
        <v>300</v>
      </c>
      <c r="F959" t="s">
        <v>301</v>
      </c>
      <c r="G959">
        <v>82101603</v>
      </c>
      <c r="H959" t="s">
        <v>4105</v>
      </c>
      <c r="I959" t="s">
        <v>4106</v>
      </c>
      <c r="J959" t="s">
        <v>4107</v>
      </c>
      <c r="K959" s="12" t="s">
        <v>1902</v>
      </c>
    </row>
    <row r="960" spans="1:11" x14ac:dyDescent="0.35">
      <c r="A960" s="12" t="str">
        <f t="shared" si="46"/>
        <v>A40B1</v>
      </c>
      <c r="B960" s="12">
        <f t="shared" si="48"/>
        <v>1</v>
      </c>
      <c r="C960" s="12">
        <f t="shared" si="47"/>
        <v>40</v>
      </c>
      <c r="D960" t="s">
        <v>283</v>
      </c>
      <c r="E960" t="s">
        <v>300</v>
      </c>
      <c r="F960" t="s">
        <v>304</v>
      </c>
      <c r="G960">
        <v>90121602</v>
      </c>
      <c r="H960" t="s">
        <v>4108</v>
      </c>
      <c r="I960" t="s">
        <v>4109</v>
      </c>
      <c r="J960" t="s">
        <v>4110</v>
      </c>
      <c r="K960" s="12" t="s">
        <v>1902</v>
      </c>
    </row>
    <row r="961" spans="1:11" x14ac:dyDescent="0.35">
      <c r="A961" s="12" t="str">
        <f t="shared" si="46"/>
        <v>A40B2</v>
      </c>
      <c r="B961" s="12">
        <f t="shared" si="48"/>
        <v>2</v>
      </c>
      <c r="C961" s="12">
        <f t="shared" si="47"/>
        <v>40</v>
      </c>
      <c r="D961" t="s">
        <v>283</v>
      </c>
      <c r="E961" t="s">
        <v>300</v>
      </c>
      <c r="F961" t="s">
        <v>304</v>
      </c>
      <c r="G961">
        <v>93141611</v>
      </c>
      <c r="H961" t="s">
        <v>4111</v>
      </c>
      <c r="I961" t="s">
        <v>4112</v>
      </c>
      <c r="J961" t="s">
        <v>4111</v>
      </c>
      <c r="K961" s="12" t="s">
        <v>52</v>
      </c>
    </row>
    <row r="962" spans="1:11" x14ac:dyDescent="0.35">
      <c r="A962" s="12" t="e">
        <f t="shared" si="46"/>
        <v>#N/A</v>
      </c>
      <c r="B962" s="12">
        <f t="shared" si="48"/>
        <v>1</v>
      </c>
      <c r="C962" s="12" t="e">
        <f t="shared" si="47"/>
        <v>#N/A</v>
      </c>
      <c r="D962" t="s">
        <v>283</v>
      </c>
      <c r="E962" t="s">
        <v>294</v>
      </c>
      <c r="F962" t="s">
        <v>295</v>
      </c>
      <c r="G962">
        <v>91111901</v>
      </c>
      <c r="H962" t="s">
        <v>4113</v>
      </c>
      <c r="I962" t="s">
        <v>4114</v>
      </c>
      <c r="J962" t="s">
        <v>4113</v>
      </c>
      <c r="K962" s="12" t="s">
        <v>1902</v>
      </c>
    </row>
    <row r="963" spans="1:11" x14ac:dyDescent="0.35">
      <c r="A963" s="12" t="e">
        <f t="shared" ref="A963:A1026" si="49">"A"&amp;C963&amp;"B"&amp;B963</f>
        <v>#N/A</v>
      </c>
      <c r="B963" s="12">
        <f t="shared" si="48"/>
        <v>1</v>
      </c>
      <c r="C963" s="12" t="e">
        <f t="shared" ref="C963:C1018" si="50">VLOOKUP(D963&amp;E963&amp;F963,T:U,2,FALSE)</f>
        <v>#N/A</v>
      </c>
      <c r="D963" t="s">
        <v>283</v>
      </c>
      <c r="E963" t="s">
        <v>294</v>
      </c>
      <c r="F963" t="s">
        <v>297</v>
      </c>
      <c r="G963">
        <v>80111506</v>
      </c>
      <c r="H963" t="s">
        <v>4115</v>
      </c>
      <c r="I963" t="s">
        <v>4116</v>
      </c>
      <c r="J963" t="s">
        <v>4115</v>
      </c>
      <c r="K963" s="12" t="s">
        <v>1902</v>
      </c>
    </row>
    <row r="964" spans="1:11" x14ac:dyDescent="0.35">
      <c r="A964" s="12" t="e">
        <f t="shared" si="49"/>
        <v>#N/A</v>
      </c>
      <c r="B964" s="12">
        <f t="shared" ref="B964:B1027" si="51">IFERROR(IF(C964=C963,B963+1,1),1)</f>
        <v>1</v>
      </c>
      <c r="C964" s="12" t="e">
        <f t="shared" si="50"/>
        <v>#N/A</v>
      </c>
      <c r="D964" t="s">
        <v>283</v>
      </c>
      <c r="E964" t="s">
        <v>294</v>
      </c>
      <c r="F964" t="s">
        <v>298</v>
      </c>
      <c r="G964">
        <v>64122102</v>
      </c>
      <c r="H964" t="s">
        <v>4117</v>
      </c>
      <c r="I964" t="s">
        <v>4118</v>
      </c>
      <c r="J964" t="s">
        <v>4117</v>
      </c>
      <c r="K964" s="12" t="s">
        <v>1902</v>
      </c>
    </row>
    <row r="965" spans="1:11" x14ac:dyDescent="0.35">
      <c r="A965" s="12" t="e">
        <f t="shared" si="49"/>
        <v>#N/A</v>
      </c>
      <c r="B965" s="12">
        <f t="shared" si="51"/>
        <v>1</v>
      </c>
      <c r="C965" s="12" t="e">
        <f t="shared" si="50"/>
        <v>#N/A</v>
      </c>
      <c r="D965" t="s">
        <v>283</v>
      </c>
      <c r="E965" t="s">
        <v>294</v>
      </c>
      <c r="F965" t="s">
        <v>298</v>
      </c>
      <c r="G965">
        <v>64122202</v>
      </c>
      <c r="H965" t="s">
        <v>4119</v>
      </c>
      <c r="I965" t="s">
        <v>4120</v>
      </c>
      <c r="J965" t="s">
        <v>4119</v>
      </c>
      <c r="K965" s="12" t="s">
        <v>52</v>
      </c>
    </row>
    <row r="966" spans="1:11" x14ac:dyDescent="0.35">
      <c r="A966" s="12" t="e">
        <f t="shared" si="49"/>
        <v>#N/A</v>
      </c>
      <c r="B966" s="12">
        <f t="shared" si="51"/>
        <v>1</v>
      </c>
      <c r="C966" s="12" t="e">
        <f t="shared" si="50"/>
        <v>#N/A</v>
      </c>
      <c r="D966" t="s">
        <v>283</v>
      </c>
      <c r="E966" t="s">
        <v>294</v>
      </c>
      <c r="F966" t="s">
        <v>299</v>
      </c>
      <c r="G966">
        <v>85455910</v>
      </c>
      <c r="H966" t="s">
        <v>4121</v>
      </c>
      <c r="I966" t="s">
        <v>4122</v>
      </c>
      <c r="J966" t="s">
        <v>4121</v>
      </c>
      <c r="K966" s="12" t="s">
        <v>1902</v>
      </c>
    </row>
    <row r="967" spans="1:11" x14ac:dyDescent="0.35">
      <c r="A967" s="12" t="e">
        <f t="shared" si="49"/>
        <v>#N/A</v>
      </c>
      <c r="B967" s="12">
        <f t="shared" si="51"/>
        <v>1</v>
      </c>
      <c r="C967" s="12" t="e">
        <f t="shared" si="50"/>
        <v>#N/A</v>
      </c>
      <c r="D967" t="s">
        <v>283</v>
      </c>
      <c r="E967" t="s">
        <v>294</v>
      </c>
      <c r="F967" t="s">
        <v>299</v>
      </c>
      <c r="G967">
        <v>80111507</v>
      </c>
      <c r="H967" t="s">
        <v>4123</v>
      </c>
      <c r="I967" t="s">
        <v>4124</v>
      </c>
      <c r="J967" t="s">
        <v>4123</v>
      </c>
      <c r="K967" s="12" t="s">
        <v>52</v>
      </c>
    </row>
    <row r="968" spans="1:11" x14ac:dyDescent="0.35">
      <c r="A968" s="12" t="e">
        <f t="shared" si="49"/>
        <v>#N/A</v>
      </c>
      <c r="B968" s="12">
        <f t="shared" si="51"/>
        <v>1</v>
      </c>
      <c r="C968" s="12" t="e">
        <f t="shared" si="50"/>
        <v>#N/A</v>
      </c>
      <c r="D968" t="s">
        <v>283</v>
      </c>
      <c r="E968" t="s">
        <v>294</v>
      </c>
      <c r="F968" t="s">
        <v>296</v>
      </c>
      <c r="G968">
        <v>85451401</v>
      </c>
      <c r="H968" t="s">
        <v>4125</v>
      </c>
      <c r="I968" t="s">
        <v>4126</v>
      </c>
      <c r="J968" t="s">
        <v>4125</v>
      </c>
      <c r="K968" s="12" t="s">
        <v>1902</v>
      </c>
    </row>
    <row r="969" spans="1:11" x14ac:dyDescent="0.35">
      <c r="A969" s="12" t="e">
        <f t="shared" si="49"/>
        <v>#N/A</v>
      </c>
      <c r="B969" s="12">
        <f t="shared" si="51"/>
        <v>1</v>
      </c>
      <c r="C969" s="12" t="e">
        <f t="shared" si="50"/>
        <v>#N/A</v>
      </c>
      <c r="D969" t="s">
        <v>283</v>
      </c>
      <c r="E969" t="s">
        <v>308</v>
      </c>
      <c r="F969" t="s">
        <v>311</v>
      </c>
      <c r="G969">
        <v>86101810</v>
      </c>
      <c r="H969" t="s">
        <v>4127</v>
      </c>
      <c r="I969" t="s">
        <v>4128</v>
      </c>
      <c r="J969" t="s">
        <v>4127</v>
      </c>
      <c r="K969" s="12" t="s">
        <v>1902</v>
      </c>
    </row>
    <row r="970" spans="1:11" x14ac:dyDescent="0.35">
      <c r="A970" s="12" t="e">
        <f t="shared" si="49"/>
        <v>#N/A</v>
      </c>
      <c r="B970" s="12">
        <f t="shared" si="51"/>
        <v>1</v>
      </c>
      <c r="C970" s="12" t="e">
        <f t="shared" si="50"/>
        <v>#N/A</v>
      </c>
      <c r="D970" t="s">
        <v>283</v>
      </c>
      <c r="E970" t="s">
        <v>308</v>
      </c>
      <c r="F970" t="s">
        <v>311</v>
      </c>
      <c r="G970">
        <v>80111504</v>
      </c>
      <c r="H970" t="s">
        <v>2712</v>
      </c>
      <c r="I970" t="s">
        <v>4129</v>
      </c>
      <c r="J970" t="s">
        <v>2712</v>
      </c>
      <c r="K970" s="12" t="s">
        <v>52</v>
      </c>
    </row>
    <row r="971" spans="1:11" x14ac:dyDescent="0.35">
      <c r="A971" s="12" t="e">
        <f t="shared" si="49"/>
        <v>#N/A</v>
      </c>
      <c r="B971" s="12">
        <f t="shared" si="51"/>
        <v>1</v>
      </c>
      <c r="C971" s="12" t="e">
        <f t="shared" si="50"/>
        <v>#N/A</v>
      </c>
      <c r="D971" t="s">
        <v>283</v>
      </c>
      <c r="E971" t="s">
        <v>308</v>
      </c>
      <c r="F971" t="s">
        <v>311</v>
      </c>
      <c r="G971">
        <v>86101802</v>
      </c>
      <c r="H971" t="s">
        <v>4130</v>
      </c>
      <c r="I971" t="s">
        <v>4131</v>
      </c>
      <c r="J971" t="s">
        <v>4130</v>
      </c>
      <c r="K971" s="12" t="s">
        <v>52</v>
      </c>
    </row>
    <row r="972" spans="1:11" x14ac:dyDescent="0.35">
      <c r="A972" s="12" t="e">
        <f t="shared" si="49"/>
        <v>#N/A</v>
      </c>
      <c r="B972" s="12">
        <f t="shared" si="51"/>
        <v>1</v>
      </c>
      <c r="C972" s="12" t="e">
        <f t="shared" si="50"/>
        <v>#N/A</v>
      </c>
      <c r="D972" t="s">
        <v>283</v>
      </c>
      <c r="E972" t="s">
        <v>308</v>
      </c>
      <c r="F972" t="s">
        <v>311</v>
      </c>
      <c r="G972">
        <v>86101709</v>
      </c>
      <c r="H972" t="s">
        <v>4132</v>
      </c>
      <c r="I972" t="s">
        <v>4133</v>
      </c>
      <c r="J972" t="s">
        <v>4132</v>
      </c>
      <c r="K972" s="12" t="s">
        <v>52</v>
      </c>
    </row>
    <row r="973" spans="1:11" x14ac:dyDescent="0.35">
      <c r="A973" s="12" t="e">
        <f t="shared" si="49"/>
        <v>#N/A</v>
      </c>
      <c r="B973" s="12">
        <f t="shared" si="51"/>
        <v>1</v>
      </c>
      <c r="C973" s="12" t="e">
        <f t="shared" si="50"/>
        <v>#N/A</v>
      </c>
      <c r="D973" t="s">
        <v>283</v>
      </c>
      <c r="E973" t="s">
        <v>308</v>
      </c>
      <c r="F973" t="s">
        <v>311</v>
      </c>
      <c r="G973">
        <v>86101710</v>
      </c>
      <c r="H973" t="s">
        <v>4134</v>
      </c>
      <c r="I973" t="s">
        <v>4135</v>
      </c>
      <c r="J973" t="s">
        <v>4134</v>
      </c>
      <c r="K973" s="12" t="s">
        <v>52</v>
      </c>
    </row>
    <row r="974" spans="1:11" x14ac:dyDescent="0.35">
      <c r="A974" s="12" t="e">
        <f t="shared" si="49"/>
        <v>#N/A</v>
      </c>
      <c r="B974" s="12">
        <f t="shared" si="51"/>
        <v>1</v>
      </c>
      <c r="C974" s="12" t="e">
        <f t="shared" si="50"/>
        <v>#N/A</v>
      </c>
      <c r="D974" t="s">
        <v>283</v>
      </c>
      <c r="E974" t="s">
        <v>308</v>
      </c>
      <c r="F974" t="s">
        <v>311</v>
      </c>
      <c r="G974">
        <v>86101711</v>
      </c>
      <c r="H974" t="s">
        <v>4136</v>
      </c>
      <c r="I974" t="s">
        <v>4137</v>
      </c>
      <c r="J974" t="s">
        <v>4136</v>
      </c>
      <c r="K974" s="12" t="s">
        <v>52</v>
      </c>
    </row>
    <row r="975" spans="1:11" x14ac:dyDescent="0.35">
      <c r="A975" s="12" t="e">
        <f t="shared" si="49"/>
        <v>#N/A</v>
      </c>
      <c r="B975" s="12">
        <f t="shared" si="51"/>
        <v>1</v>
      </c>
      <c r="C975" s="12" t="e">
        <f t="shared" si="50"/>
        <v>#N/A</v>
      </c>
      <c r="D975" t="s">
        <v>283</v>
      </c>
      <c r="E975" t="s">
        <v>308</v>
      </c>
      <c r="F975" t="s">
        <v>311</v>
      </c>
      <c r="G975">
        <v>86101705</v>
      </c>
      <c r="H975" t="s">
        <v>4138</v>
      </c>
      <c r="I975" t="s">
        <v>4139</v>
      </c>
      <c r="J975" t="s">
        <v>4138</v>
      </c>
      <c r="K975" s="12" t="s">
        <v>52</v>
      </c>
    </row>
    <row r="976" spans="1:11" x14ac:dyDescent="0.35">
      <c r="A976" s="12" t="e">
        <f t="shared" si="49"/>
        <v>#N/A</v>
      </c>
      <c r="B976" s="12">
        <f t="shared" si="51"/>
        <v>1</v>
      </c>
      <c r="C976" s="12" t="e">
        <f t="shared" si="50"/>
        <v>#N/A</v>
      </c>
      <c r="D976" t="s">
        <v>283</v>
      </c>
      <c r="E976" t="s">
        <v>308</v>
      </c>
      <c r="F976" t="s">
        <v>311</v>
      </c>
      <c r="G976">
        <v>86101706</v>
      </c>
      <c r="H976" t="s">
        <v>4140</v>
      </c>
      <c r="I976" t="s">
        <v>4141</v>
      </c>
      <c r="J976" t="s">
        <v>4140</v>
      </c>
      <c r="K976" s="12" t="s">
        <v>52</v>
      </c>
    </row>
    <row r="977" spans="1:11" x14ac:dyDescent="0.35">
      <c r="A977" s="12" t="e">
        <f t="shared" si="49"/>
        <v>#N/A</v>
      </c>
      <c r="B977" s="12">
        <f t="shared" si="51"/>
        <v>1</v>
      </c>
      <c r="C977" s="12" t="e">
        <f t="shared" si="50"/>
        <v>#N/A</v>
      </c>
      <c r="D977" t="s">
        <v>283</v>
      </c>
      <c r="E977" t="s">
        <v>308</v>
      </c>
      <c r="F977" t="s">
        <v>311</v>
      </c>
      <c r="G977">
        <v>86101701</v>
      </c>
      <c r="H977" t="s">
        <v>4142</v>
      </c>
      <c r="I977" t="s">
        <v>4143</v>
      </c>
      <c r="J977" t="s">
        <v>4142</v>
      </c>
      <c r="K977" s="12" t="s">
        <v>52</v>
      </c>
    </row>
    <row r="978" spans="1:11" x14ac:dyDescent="0.35">
      <c r="A978" s="12" t="e">
        <f t="shared" si="49"/>
        <v>#N/A</v>
      </c>
      <c r="B978" s="12">
        <f t="shared" si="51"/>
        <v>1</v>
      </c>
      <c r="C978" s="12" t="e">
        <f t="shared" si="50"/>
        <v>#N/A</v>
      </c>
      <c r="D978" t="s">
        <v>283</v>
      </c>
      <c r="E978" t="s">
        <v>308</v>
      </c>
      <c r="F978" t="s">
        <v>311</v>
      </c>
      <c r="G978">
        <v>86101605</v>
      </c>
      <c r="H978" t="s">
        <v>4144</v>
      </c>
      <c r="I978" t="s">
        <v>4145</v>
      </c>
      <c r="J978" t="s">
        <v>4144</v>
      </c>
      <c r="K978" s="12" t="s">
        <v>52</v>
      </c>
    </row>
    <row r="979" spans="1:11" x14ac:dyDescent="0.35">
      <c r="A979" s="12" t="e">
        <f t="shared" si="49"/>
        <v>#N/A</v>
      </c>
      <c r="B979" s="12">
        <f t="shared" si="51"/>
        <v>1</v>
      </c>
      <c r="C979" s="12" t="e">
        <f t="shared" si="50"/>
        <v>#N/A</v>
      </c>
      <c r="D979" t="s">
        <v>283</v>
      </c>
      <c r="E979" t="s">
        <v>308</v>
      </c>
      <c r="F979" t="s">
        <v>309</v>
      </c>
      <c r="G979">
        <v>56111513</v>
      </c>
      <c r="H979" t="s">
        <v>4146</v>
      </c>
      <c r="I979" t="s">
        <v>4147</v>
      </c>
      <c r="J979" t="s">
        <v>4146</v>
      </c>
      <c r="K979" s="12" t="s">
        <v>4148</v>
      </c>
    </row>
    <row r="980" spans="1:11" x14ac:dyDescent="0.35">
      <c r="A980" s="12" t="e">
        <f t="shared" si="49"/>
        <v>#N/A</v>
      </c>
      <c r="B980" s="12">
        <f t="shared" si="51"/>
        <v>1</v>
      </c>
      <c r="C980" s="12" t="e">
        <f t="shared" si="50"/>
        <v>#N/A</v>
      </c>
      <c r="D980" t="s">
        <v>283</v>
      </c>
      <c r="E980" t="s">
        <v>308</v>
      </c>
      <c r="F980" t="s">
        <v>309</v>
      </c>
      <c r="G980">
        <v>80161507</v>
      </c>
      <c r="H980" t="s">
        <v>4149</v>
      </c>
      <c r="I980" t="s">
        <v>4150</v>
      </c>
      <c r="J980" t="s">
        <v>4149</v>
      </c>
      <c r="K980" s="12" t="s">
        <v>52</v>
      </c>
    </row>
    <row r="981" spans="1:11" x14ac:dyDescent="0.35">
      <c r="A981" s="12" t="e">
        <f t="shared" si="49"/>
        <v>#N/A</v>
      </c>
      <c r="B981" s="12">
        <f t="shared" si="51"/>
        <v>1</v>
      </c>
      <c r="C981" s="12" t="e">
        <f t="shared" si="50"/>
        <v>#N/A</v>
      </c>
      <c r="D981" t="s">
        <v>283</v>
      </c>
      <c r="E981" t="s">
        <v>308</v>
      </c>
      <c r="F981" t="s">
        <v>310</v>
      </c>
      <c r="G981">
        <v>80141902</v>
      </c>
      <c r="H981" t="s">
        <v>4151</v>
      </c>
      <c r="I981" t="s">
        <v>4152</v>
      </c>
      <c r="J981" t="s">
        <v>4151</v>
      </c>
      <c r="K981" s="12" t="s">
        <v>4148</v>
      </c>
    </row>
    <row r="982" spans="1:11" x14ac:dyDescent="0.35">
      <c r="A982" s="12" t="e">
        <f t="shared" si="49"/>
        <v>#N/A</v>
      </c>
      <c r="B982" s="12">
        <f t="shared" si="51"/>
        <v>1</v>
      </c>
      <c r="C982" s="12" t="e">
        <f t="shared" si="50"/>
        <v>#N/A</v>
      </c>
      <c r="D982" t="s">
        <v>283</v>
      </c>
      <c r="E982" t="s">
        <v>308</v>
      </c>
      <c r="F982" t="s">
        <v>310</v>
      </c>
      <c r="G982">
        <v>90141503</v>
      </c>
      <c r="H982" t="s">
        <v>4153</v>
      </c>
      <c r="I982" t="s">
        <v>4154</v>
      </c>
      <c r="J982" t="s">
        <v>4153</v>
      </c>
      <c r="K982" s="12" t="s">
        <v>52</v>
      </c>
    </row>
    <row r="983" spans="1:11" x14ac:dyDescent="0.35">
      <c r="A983" s="12" t="e">
        <f t="shared" si="49"/>
        <v>#N/A</v>
      </c>
      <c r="B983" s="12">
        <f t="shared" si="51"/>
        <v>1</v>
      </c>
      <c r="C983" s="12" t="e">
        <f t="shared" si="50"/>
        <v>#N/A</v>
      </c>
      <c r="D983" t="s">
        <v>283</v>
      </c>
      <c r="E983" t="s">
        <v>308</v>
      </c>
      <c r="F983" t="s">
        <v>310</v>
      </c>
      <c r="G983">
        <v>80141900</v>
      </c>
      <c r="H983" t="s">
        <v>4155</v>
      </c>
      <c r="I983" t="s">
        <v>4156</v>
      </c>
      <c r="J983" t="s">
        <v>4155</v>
      </c>
      <c r="K983" s="12" t="s">
        <v>52</v>
      </c>
    </row>
    <row r="984" spans="1:11" x14ac:dyDescent="0.35">
      <c r="A984" s="12" t="e">
        <f t="shared" si="49"/>
        <v>#N/A</v>
      </c>
      <c r="B984" s="12">
        <f t="shared" si="51"/>
        <v>1</v>
      </c>
      <c r="C984" s="12" t="e">
        <f t="shared" si="50"/>
        <v>#N/A</v>
      </c>
      <c r="D984" t="s">
        <v>283</v>
      </c>
      <c r="E984" t="s">
        <v>291</v>
      </c>
      <c r="F984" t="s">
        <v>292</v>
      </c>
      <c r="G984">
        <v>86111604</v>
      </c>
      <c r="H984" t="s">
        <v>4157</v>
      </c>
      <c r="I984" t="s">
        <v>4158</v>
      </c>
      <c r="J984" t="s">
        <v>4157</v>
      </c>
      <c r="K984" s="12" t="s">
        <v>1902</v>
      </c>
    </row>
    <row r="985" spans="1:11" x14ac:dyDescent="0.35">
      <c r="A985" s="12" t="e">
        <f t="shared" si="49"/>
        <v>#N/A</v>
      </c>
      <c r="B985" s="12">
        <f t="shared" si="51"/>
        <v>1</v>
      </c>
      <c r="C985" s="12" t="e">
        <f t="shared" si="50"/>
        <v>#N/A</v>
      </c>
      <c r="D985" t="s">
        <v>283</v>
      </c>
      <c r="E985" t="s">
        <v>291</v>
      </c>
      <c r="F985" t="s">
        <v>292</v>
      </c>
      <c r="G985">
        <v>86111601</v>
      </c>
      <c r="H985" t="s">
        <v>4159</v>
      </c>
      <c r="I985" t="s">
        <v>4160</v>
      </c>
      <c r="J985" t="s">
        <v>4159</v>
      </c>
      <c r="K985" s="12" t="s">
        <v>52</v>
      </c>
    </row>
    <row r="986" spans="1:11" x14ac:dyDescent="0.35">
      <c r="A986" s="12" t="e">
        <f t="shared" si="49"/>
        <v>#N/A</v>
      </c>
      <c r="B986" s="12">
        <f t="shared" si="51"/>
        <v>1</v>
      </c>
      <c r="C986" s="12" t="e">
        <f t="shared" si="50"/>
        <v>#N/A</v>
      </c>
      <c r="D986" t="s">
        <v>283</v>
      </c>
      <c r="E986" t="s">
        <v>291</v>
      </c>
      <c r="F986" t="s">
        <v>292</v>
      </c>
      <c r="G986">
        <v>86111602</v>
      </c>
      <c r="H986" t="s">
        <v>4068</v>
      </c>
      <c r="I986" t="s">
        <v>4161</v>
      </c>
      <c r="J986" t="s">
        <v>4068</v>
      </c>
      <c r="K986" s="12" t="s">
        <v>52</v>
      </c>
    </row>
    <row r="987" spans="1:11" x14ac:dyDescent="0.35">
      <c r="A987" s="12" t="e">
        <f t="shared" si="49"/>
        <v>#N/A</v>
      </c>
      <c r="B987" s="12">
        <f t="shared" si="51"/>
        <v>1</v>
      </c>
      <c r="C987" s="12" t="e">
        <f t="shared" si="50"/>
        <v>#N/A</v>
      </c>
      <c r="D987" t="s">
        <v>283</v>
      </c>
      <c r="E987" t="s">
        <v>291</v>
      </c>
      <c r="F987" t="s">
        <v>292</v>
      </c>
      <c r="G987">
        <v>86121701</v>
      </c>
      <c r="H987" t="s">
        <v>4083</v>
      </c>
      <c r="I987" t="s">
        <v>4162</v>
      </c>
      <c r="J987" t="s">
        <v>4083</v>
      </c>
      <c r="K987" s="12" t="s">
        <v>52</v>
      </c>
    </row>
    <row r="988" spans="1:11" x14ac:dyDescent="0.35">
      <c r="A988" s="12" t="e">
        <f t="shared" si="49"/>
        <v>#N/A</v>
      </c>
      <c r="B988" s="12">
        <f t="shared" si="51"/>
        <v>1</v>
      </c>
      <c r="C988" s="12" t="e">
        <f t="shared" si="50"/>
        <v>#N/A</v>
      </c>
      <c r="D988" t="s">
        <v>283</v>
      </c>
      <c r="E988" t="s">
        <v>291</v>
      </c>
      <c r="F988" t="s">
        <v>292</v>
      </c>
      <c r="G988">
        <v>86121702</v>
      </c>
      <c r="H988" t="s">
        <v>4086</v>
      </c>
      <c r="I988" t="s">
        <v>4163</v>
      </c>
      <c r="J988" t="s">
        <v>4086</v>
      </c>
      <c r="K988" s="12" t="s">
        <v>52</v>
      </c>
    </row>
    <row r="989" spans="1:11" x14ac:dyDescent="0.35">
      <c r="A989" s="12" t="e">
        <f t="shared" si="49"/>
        <v>#N/A</v>
      </c>
      <c r="B989" s="12">
        <f t="shared" si="51"/>
        <v>1</v>
      </c>
      <c r="C989" s="12" t="e">
        <f t="shared" si="50"/>
        <v>#N/A</v>
      </c>
      <c r="D989" t="s">
        <v>283</v>
      </c>
      <c r="E989" t="s">
        <v>291</v>
      </c>
      <c r="F989" t="s">
        <v>292</v>
      </c>
      <c r="G989">
        <v>86121601</v>
      </c>
      <c r="H989" t="s">
        <v>4077</v>
      </c>
      <c r="I989" t="s">
        <v>4164</v>
      </c>
      <c r="J989" t="s">
        <v>4077</v>
      </c>
      <c r="K989" s="12" t="s">
        <v>52</v>
      </c>
    </row>
    <row r="990" spans="1:11" x14ac:dyDescent="0.35">
      <c r="A990" s="12" t="e">
        <f t="shared" si="49"/>
        <v>#N/A</v>
      </c>
      <c r="B990" s="12">
        <f t="shared" si="51"/>
        <v>1</v>
      </c>
      <c r="C990" s="12" t="e">
        <f t="shared" si="50"/>
        <v>#N/A</v>
      </c>
      <c r="D990" t="s">
        <v>283</v>
      </c>
      <c r="E990" t="s">
        <v>291</v>
      </c>
      <c r="F990" t="s">
        <v>292</v>
      </c>
      <c r="G990">
        <v>86121602</v>
      </c>
      <c r="H990" t="s">
        <v>4080</v>
      </c>
      <c r="I990" t="s">
        <v>4165</v>
      </c>
      <c r="J990" t="s">
        <v>4080</v>
      </c>
      <c r="K990" s="12" t="s">
        <v>52</v>
      </c>
    </row>
    <row r="991" spans="1:11" x14ac:dyDescent="0.35">
      <c r="A991" s="12" t="e">
        <f t="shared" si="49"/>
        <v>#N/A</v>
      </c>
      <c r="B991" s="12">
        <f t="shared" si="51"/>
        <v>1</v>
      </c>
      <c r="C991" s="12" t="e">
        <f t="shared" si="50"/>
        <v>#N/A</v>
      </c>
      <c r="D991" t="s">
        <v>283</v>
      </c>
      <c r="E991" t="s">
        <v>291</v>
      </c>
      <c r="F991" t="s">
        <v>292</v>
      </c>
      <c r="G991">
        <v>60101606</v>
      </c>
      <c r="H991" t="s">
        <v>4166</v>
      </c>
      <c r="I991" t="s">
        <v>4167</v>
      </c>
      <c r="J991" t="s">
        <v>4166</v>
      </c>
      <c r="K991" s="12" t="s">
        <v>52</v>
      </c>
    </row>
    <row r="992" spans="1:11" x14ac:dyDescent="0.35">
      <c r="A992" s="12" t="e">
        <f t="shared" si="49"/>
        <v>#N/A</v>
      </c>
      <c r="B992" s="12">
        <f t="shared" si="51"/>
        <v>1</v>
      </c>
      <c r="C992" s="12" t="e">
        <f t="shared" si="50"/>
        <v>#N/A</v>
      </c>
      <c r="D992" t="s">
        <v>283</v>
      </c>
      <c r="E992" t="s">
        <v>291</v>
      </c>
      <c r="F992" t="s">
        <v>292</v>
      </c>
      <c r="G992">
        <v>93151512</v>
      </c>
      <c r="H992" t="s">
        <v>4168</v>
      </c>
      <c r="I992" t="s">
        <v>4169</v>
      </c>
      <c r="J992" t="s">
        <v>4168</v>
      </c>
      <c r="K992" s="12" t="s">
        <v>52</v>
      </c>
    </row>
    <row r="993" spans="1:11" x14ac:dyDescent="0.35">
      <c r="A993" s="12" t="e">
        <f t="shared" si="49"/>
        <v>#N/A</v>
      </c>
      <c r="B993" s="12">
        <f t="shared" si="51"/>
        <v>1</v>
      </c>
      <c r="C993" s="12" t="e">
        <f t="shared" si="50"/>
        <v>#N/A</v>
      </c>
      <c r="D993" t="s">
        <v>283</v>
      </c>
      <c r="E993" t="s">
        <v>291</v>
      </c>
      <c r="F993" t="s">
        <v>293</v>
      </c>
      <c r="G993">
        <v>94101600</v>
      </c>
      <c r="H993" t="s">
        <v>4170</v>
      </c>
      <c r="I993" t="s">
        <v>4171</v>
      </c>
      <c r="J993" t="s">
        <v>4170</v>
      </c>
      <c r="K993" s="12" t="s">
        <v>1902</v>
      </c>
    </row>
    <row r="994" spans="1:11" x14ac:dyDescent="0.35">
      <c r="A994" s="12" t="e">
        <f t="shared" si="49"/>
        <v>#N/A</v>
      </c>
      <c r="B994" s="12">
        <f t="shared" si="51"/>
        <v>1</v>
      </c>
      <c r="C994" s="12" t="e">
        <f t="shared" si="50"/>
        <v>#N/A</v>
      </c>
      <c r="D994" t="s">
        <v>283</v>
      </c>
      <c r="E994" t="s">
        <v>291</v>
      </c>
      <c r="F994" t="s">
        <v>293</v>
      </c>
      <c r="G994">
        <v>94101503</v>
      </c>
      <c r="H994" t="s">
        <v>4172</v>
      </c>
      <c r="I994" t="s">
        <v>4173</v>
      </c>
      <c r="J994" t="s">
        <v>4172</v>
      </c>
      <c r="K994" s="12" t="s">
        <v>52</v>
      </c>
    </row>
    <row r="995" spans="1:11" x14ac:dyDescent="0.35">
      <c r="A995" s="12" t="e">
        <f t="shared" si="49"/>
        <v>#N/A</v>
      </c>
      <c r="B995" s="12">
        <f t="shared" si="51"/>
        <v>1</v>
      </c>
      <c r="C995" s="12" t="e">
        <f t="shared" si="50"/>
        <v>#N/A</v>
      </c>
      <c r="D995" t="s">
        <v>283</v>
      </c>
      <c r="E995" t="s">
        <v>291</v>
      </c>
      <c r="F995" t="s">
        <v>293</v>
      </c>
      <c r="G995">
        <v>94101502</v>
      </c>
      <c r="H995" t="s">
        <v>4174</v>
      </c>
      <c r="I995" t="s">
        <v>4175</v>
      </c>
      <c r="J995" t="s">
        <v>4174</v>
      </c>
      <c r="K995" s="12" t="s">
        <v>52</v>
      </c>
    </row>
    <row r="996" spans="1:11" x14ac:dyDescent="0.35">
      <c r="A996" s="12" t="e">
        <f t="shared" si="49"/>
        <v>#N/A</v>
      </c>
      <c r="B996" s="12">
        <f t="shared" si="51"/>
        <v>1</v>
      </c>
      <c r="C996" s="12" t="e">
        <f t="shared" si="50"/>
        <v>#N/A</v>
      </c>
      <c r="D996" t="s">
        <v>283</v>
      </c>
      <c r="E996" t="s">
        <v>291</v>
      </c>
      <c r="F996" t="s">
        <v>293</v>
      </c>
      <c r="G996">
        <v>94101504</v>
      </c>
      <c r="H996" t="s">
        <v>4176</v>
      </c>
      <c r="I996" t="s">
        <v>4177</v>
      </c>
      <c r="J996" t="s">
        <v>4176</v>
      </c>
      <c r="K996" s="12" t="s">
        <v>52</v>
      </c>
    </row>
    <row r="997" spans="1:11" x14ac:dyDescent="0.35">
      <c r="A997" s="12" t="e">
        <f t="shared" si="49"/>
        <v>#N/A</v>
      </c>
      <c r="B997" s="12">
        <f t="shared" si="51"/>
        <v>1</v>
      </c>
      <c r="C997" s="12" t="e">
        <f t="shared" si="50"/>
        <v>#N/A</v>
      </c>
      <c r="D997" t="s">
        <v>283</v>
      </c>
      <c r="E997" t="s">
        <v>291</v>
      </c>
      <c r="F997" t="s">
        <v>293</v>
      </c>
      <c r="G997">
        <v>94101602</v>
      </c>
      <c r="H997" t="s">
        <v>4178</v>
      </c>
      <c r="I997" t="s">
        <v>4179</v>
      </c>
      <c r="J997" t="s">
        <v>4178</v>
      </c>
      <c r="K997" s="12" t="s">
        <v>52</v>
      </c>
    </row>
    <row r="998" spans="1:11" x14ac:dyDescent="0.35">
      <c r="A998" s="12" t="e">
        <f t="shared" si="49"/>
        <v>#N/A</v>
      </c>
      <c r="B998" s="12">
        <f t="shared" si="51"/>
        <v>1</v>
      </c>
      <c r="C998" s="12" t="e">
        <f t="shared" si="50"/>
        <v>#N/A</v>
      </c>
      <c r="D998" t="s">
        <v>283</v>
      </c>
      <c r="E998" t="s">
        <v>291</v>
      </c>
      <c r="F998" t="s">
        <v>293</v>
      </c>
      <c r="G998">
        <v>94101603</v>
      </c>
      <c r="H998" t="s">
        <v>4180</v>
      </c>
      <c r="I998" t="s">
        <v>4181</v>
      </c>
      <c r="J998" t="s">
        <v>4180</v>
      </c>
      <c r="K998" s="12" t="s">
        <v>52</v>
      </c>
    </row>
    <row r="999" spans="1:11" x14ac:dyDescent="0.35">
      <c r="A999" s="12" t="e">
        <f t="shared" si="49"/>
        <v>#N/A</v>
      </c>
      <c r="B999" s="12">
        <f t="shared" si="51"/>
        <v>1</v>
      </c>
      <c r="C999" s="12" t="e">
        <f t="shared" si="50"/>
        <v>#N/A</v>
      </c>
      <c r="D999" t="s">
        <v>283</v>
      </c>
      <c r="E999" t="s">
        <v>291</v>
      </c>
      <c r="F999" t="s">
        <v>293</v>
      </c>
      <c r="G999">
        <v>94101607</v>
      </c>
      <c r="H999" t="s">
        <v>4182</v>
      </c>
      <c r="I999" t="s">
        <v>4183</v>
      </c>
      <c r="J999" t="s">
        <v>4182</v>
      </c>
      <c r="K999" s="12" t="s">
        <v>52</v>
      </c>
    </row>
    <row r="1000" spans="1:11" x14ac:dyDescent="0.35">
      <c r="A1000" s="12" t="e">
        <f t="shared" si="49"/>
        <v>#N/A</v>
      </c>
      <c r="B1000" s="12">
        <f t="shared" si="51"/>
        <v>1</v>
      </c>
      <c r="C1000" s="12" t="e">
        <f t="shared" si="50"/>
        <v>#N/A</v>
      </c>
      <c r="D1000" t="s">
        <v>283</v>
      </c>
      <c r="E1000" t="s">
        <v>291</v>
      </c>
      <c r="F1000" t="s">
        <v>293</v>
      </c>
      <c r="G1000">
        <v>94101608</v>
      </c>
      <c r="H1000" t="s">
        <v>4184</v>
      </c>
      <c r="I1000" t="s">
        <v>4185</v>
      </c>
      <c r="J1000" t="s">
        <v>4184</v>
      </c>
      <c r="K1000" s="12" t="s">
        <v>52</v>
      </c>
    </row>
    <row r="1001" spans="1:11" x14ac:dyDescent="0.35">
      <c r="A1001" s="12" t="e">
        <f t="shared" si="49"/>
        <v>#N/A</v>
      </c>
      <c r="B1001" s="12">
        <f t="shared" si="51"/>
        <v>1</v>
      </c>
      <c r="C1001" s="12" t="e">
        <f t="shared" si="50"/>
        <v>#N/A</v>
      </c>
      <c r="D1001" t="s">
        <v>283</v>
      </c>
      <c r="E1001" t="s">
        <v>291</v>
      </c>
      <c r="F1001" t="s">
        <v>293</v>
      </c>
      <c r="G1001">
        <v>94101609</v>
      </c>
      <c r="H1001" t="s">
        <v>4186</v>
      </c>
      <c r="I1001" t="s">
        <v>4187</v>
      </c>
      <c r="J1001" t="s">
        <v>4186</v>
      </c>
      <c r="K1001" s="12" t="s">
        <v>52</v>
      </c>
    </row>
    <row r="1002" spans="1:11" x14ac:dyDescent="0.35">
      <c r="A1002" s="12" t="e">
        <f t="shared" si="49"/>
        <v>#N/A</v>
      </c>
      <c r="B1002" s="12">
        <f t="shared" si="51"/>
        <v>1</v>
      </c>
      <c r="C1002" s="12" t="e">
        <f t="shared" si="50"/>
        <v>#N/A</v>
      </c>
      <c r="D1002" t="s">
        <v>283</v>
      </c>
      <c r="E1002" t="s">
        <v>291</v>
      </c>
      <c r="F1002" t="s">
        <v>293</v>
      </c>
      <c r="G1002">
        <v>94101705</v>
      </c>
      <c r="H1002" t="s">
        <v>4188</v>
      </c>
      <c r="I1002" t="s">
        <v>4189</v>
      </c>
      <c r="J1002" t="s">
        <v>4188</v>
      </c>
      <c r="K1002" s="12" t="s">
        <v>52</v>
      </c>
    </row>
    <row r="1003" spans="1:11" x14ac:dyDescent="0.35">
      <c r="A1003" s="12" t="str">
        <f t="shared" si="49"/>
        <v>A41B1</v>
      </c>
      <c r="B1003" s="12">
        <f t="shared" si="51"/>
        <v>1</v>
      </c>
      <c r="C1003" s="54">
        <v>41</v>
      </c>
      <c r="D1003" t="s">
        <v>4190</v>
      </c>
      <c r="E1003" t="s">
        <v>25</v>
      </c>
      <c r="F1003" t="s">
        <v>4191</v>
      </c>
      <c r="G1003">
        <v>25131507</v>
      </c>
      <c r="H1003" t="s">
        <v>4192</v>
      </c>
      <c r="I1003" t="s">
        <v>4193</v>
      </c>
      <c r="J1003" t="s">
        <v>4192</v>
      </c>
      <c r="K1003" s="12" t="s">
        <v>1902</v>
      </c>
    </row>
    <row r="1004" spans="1:11" x14ac:dyDescent="0.35">
      <c r="A1004" s="12" t="str">
        <f t="shared" si="49"/>
        <v>A41B2</v>
      </c>
      <c r="B1004" s="12">
        <f t="shared" si="51"/>
        <v>2</v>
      </c>
      <c r="C1004" s="54">
        <v>41</v>
      </c>
      <c r="D1004" t="s">
        <v>4190</v>
      </c>
      <c r="E1004" t="s">
        <v>25</v>
      </c>
      <c r="F1004" t="s">
        <v>4191</v>
      </c>
      <c r="G1004">
        <v>25131502</v>
      </c>
      <c r="H1004" t="s">
        <v>4194</v>
      </c>
      <c r="I1004" t="s">
        <v>4195</v>
      </c>
      <c r="J1004" t="s">
        <v>4194</v>
      </c>
      <c r="K1004" s="12" t="s">
        <v>52</v>
      </c>
    </row>
    <row r="1005" spans="1:11" x14ac:dyDescent="0.35">
      <c r="A1005" s="12" t="str">
        <f t="shared" si="49"/>
        <v>A41B3</v>
      </c>
      <c r="B1005" s="12">
        <f t="shared" si="51"/>
        <v>3</v>
      </c>
      <c r="C1005" s="54">
        <v>41</v>
      </c>
      <c r="D1005" t="s">
        <v>4190</v>
      </c>
      <c r="E1005" t="s">
        <v>25</v>
      </c>
      <c r="F1005" t="s">
        <v>4191</v>
      </c>
      <c r="G1005">
        <v>25131501</v>
      </c>
      <c r="H1005" t="s">
        <v>4196</v>
      </c>
      <c r="I1005" t="s">
        <v>4197</v>
      </c>
      <c r="J1005" t="s">
        <v>4196</v>
      </c>
      <c r="K1005" s="12" t="s">
        <v>52</v>
      </c>
    </row>
    <row r="1006" spans="1:11" x14ac:dyDescent="0.35">
      <c r="A1006" s="12" t="str">
        <f t="shared" si="49"/>
        <v>A41B4</v>
      </c>
      <c r="B1006" s="12">
        <f t="shared" si="51"/>
        <v>4</v>
      </c>
      <c r="C1006" s="54">
        <v>41</v>
      </c>
      <c r="D1006" t="s">
        <v>4190</v>
      </c>
      <c r="E1006" t="s">
        <v>25</v>
      </c>
      <c r="F1006" t="s">
        <v>4191</v>
      </c>
      <c r="G1006">
        <v>25131503</v>
      </c>
      <c r="H1006" t="s">
        <v>4198</v>
      </c>
      <c r="I1006" t="s">
        <v>4199</v>
      </c>
      <c r="J1006" t="s">
        <v>4198</v>
      </c>
      <c r="K1006" s="12" t="s">
        <v>52</v>
      </c>
    </row>
    <row r="1007" spans="1:11" x14ac:dyDescent="0.35">
      <c r="A1007" s="12" t="e">
        <f t="shared" si="49"/>
        <v>#N/A</v>
      </c>
      <c r="B1007" s="12">
        <f t="shared" si="51"/>
        <v>1</v>
      </c>
      <c r="C1007" s="12" t="e">
        <f t="shared" si="50"/>
        <v>#N/A</v>
      </c>
      <c r="D1007" t="s">
        <v>4190</v>
      </c>
      <c r="E1007" t="s">
        <v>25</v>
      </c>
      <c r="F1007" t="s">
        <v>4200</v>
      </c>
      <c r="G1007">
        <v>78111505</v>
      </c>
      <c r="H1007" t="s">
        <v>4201</v>
      </c>
      <c r="I1007" t="s">
        <v>4202</v>
      </c>
      <c r="J1007" t="s">
        <v>4201</v>
      </c>
      <c r="K1007" s="12" t="s">
        <v>1902</v>
      </c>
    </row>
    <row r="1008" spans="1:11" x14ac:dyDescent="0.35">
      <c r="A1008" s="12" t="e">
        <f t="shared" si="49"/>
        <v>#N/A</v>
      </c>
      <c r="B1008" s="12">
        <f t="shared" si="51"/>
        <v>1</v>
      </c>
      <c r="C1008" s="12" t="e">
        <f t="shared" si="50"/>
        <v>#N/A</v>
      </c>
      <c r="D1008" t="s">
        <v>4190</v>
      </c>
      <c r="E1008" t="s">
        <v>25</v>
      </c>
      <c r="F1008" t="s">
        <v>4200</v>
      </c>
      <c r="G1008">
        <v>78142001</v>
      </c>
      <c r="H1008" t="s">
        <v>4203</v>
      </c>
      <c r="I1008" t="s">
        <v>4204</v>
      </c>
      <c r="J1008" t="s">
        <v>4203</v>
      </c>
      <c r="K1008" s="12" t="s">
        <v>52</v>
      </c>
    </row>
    <row r="1009" spans="1:11" x14ac:dyDescent="0.35">
      <c r="A1009" s="12" t="e">
        <f t="shared" si="49"/>
        <v>#N/A</v>
      </c>
      <c r="B1009" s="12">
        <f t="shared" si="51"/>
        <v>1</v>
      </c>
      <c r="C1009" s="12" t="e">
        <f t="shared" si="50"/>
        <v>#N/A</v>
      </c>
      <c r="D1009" t="s">
        <v>4190</v>
      </c>
      <c r="E1009" t="s">
        <v>25</v>
      </c>
      <c r="F1009" t="s">
        <v>4205</v>
      </c>
      <c r="G1009">
        <v>25132100</v>
      </c>
      <c r="H1009" t="s">
        <v>4206</v>
      </c>
      <c r="I1009" t="s">
        <v>4207</v>
      </c>
      <c r="J1009" t="s">
        <v>4206</v>
      </c>
      <c r="K1009" s="12" t="s">
        <v>1902</v>
      </c>
    </row>
    <row r="1010" spans="1:11" x14ac:dyDescent="0.35">
      <c r="A1010" s="12" t="e">
        <f t="shared" si="49"/>
        <v>#N/A</v>
      </c>
      <c r="B1010" s="12">
        <f t="shared" si="51"/>
        <v>1</v>
      </c>
      <c r="C1010" s="12" t="e">
        <f t="shared" si="50"/>
        <v>#N/A</v>
      </c>
      <c r="D1010" t="s">
        <v>4190</v>
      </c>
      <c r="E1010" t="s">
        <v>25</v>
      </c>
      <c r="F1010" t="s">
        <v>4205</v>
      </c>
      <c r="G1010">
        <v>25131705</v>
      </c>
      <c r="H1010" t="s">
        <v>4208</v>
      </c>
      <c r="I1010" t="s">
        <v>4209</v>
      </c>
      <c r="J1010" t="s">
        <v>4208</v>
      </c>
      <c r="K1010" s="12" t="s">
        <v>52</v>
      </c>
    </row>
    <row r="1011" spans="1:11" x14ac:dyDescent="0.35">
      <c r="A1011" s="12" t="e">
        <f t="shared" si="49"/>
        <v>#N/A</v>
      </c>
      <c r="B1011" s="12">
        <f t="shared" si="51"/>
        <v>1</v>
      </c>
      <c r="C1011" s="12" t="e">
        <f t="shared" si="50"/>
        <v>#N/A</v>
      </c>
      <c r="D1011" t="s">
        <v>4190</v>
      </c>
      <c r="E1011" t="s">
        <v>25</v>
      </c>
      <c r="F1011" t="s">
        <v>4210</v>
      </c>
      <c r="G1011">
        <v>25131603</v>
      </c>
      <c r="H1011" t="s">
        <v>4211</v>
      </c>
      <c r="I1011" t="s">
        <v>4212</v>
      </c>
      <c r="J1011" t="s">
        <v>4211</v>
      </c>
      <c r="K1011" s="12" t="s">
        <v>1902</v>
      </c>
    </row>
    <row r="1012" spans="1:11" x14ac:dyDescent="0.35">
      <c r="A1012" s="12" t="e">
        <f t="shared" si="49"/>
        <v>#N/A</v>
      </c>
      <c r="B1012" s="12">
        <f t="shared" si="51"/>
        <v>1</v>
      </c>
      <c r="C1012" s="12" t="e">
        <f t="shared" si="50"/>
        <v>#N/A</v>
      </c>
      <c r="D1012" t="s">
        <v>4190</v>
      </c>
      <c r="E1012" t="s">
        <v>25</v>
      </c>
      <c r="F1012" t="s">
        <v>4210</v>
      </c>
      <c r="G1012">
        <v>25131604</v>
      </c>
      <c r="H1012" t="s">
        <v>4213</v>
      </c>
      <c r="I1012" t="s">
        <v>4214</v>
      </c>
      <c r="J1012" t="s">
        <v>4213</v>
      </c>
      <c r="K1012" s="12" t="s">
        <v>52</v>
      </c>
    </row>
    <row r="1013" spans="1:11" x14ac:dyDescent="0.35">
      <c r="A1013" s="12" t="e">
        <f t="shared" si="49"/>
        <v>#N/A</v>
      </c>
      <c r="B1013" s="12">
        <f t="shared" si="51"/>
        <v>1</v>
      </c>
      <c r="C1013" s="12" t="e">
        <f t="shared" si="50"/>
        <v>#N/A</v>
      </c>
      <c r="D1013" t="s">
        <v>4190</v>
      </c>
      <c r="E1013" t="s">
        <v>25</v>
      </c>
      <c r="F1013" t="s">
        <v>4215</v>
      </c>
      <c r="G1013">
        <v>78111501</v>
      </c>
      <c r="H1013" t="s">
        <v>4216</v>
      </c>
      <c r="I1013" t="s">
        <v>4217</v>
      </c>
      <c r="J1013" t="s">
        <v>4216</v>
      </c>
      <c r="K1013" s="12" t="s">
        <v>1902</v>
      </c>
    </row>
    <row r="1014" spans="1:11" x14ac:dyDescent="0.35">
      <c r="A1014" s="12" t="e">
        <f t="shared" si="49"/>
        <v>#N/A</v>
      </c>
      <c r="B1014" s="12">
        <f t="shared" si="51"/>
        <v>1</v>
      </c>
      <c r="C1014" s="12" t="e">
        <f t="shared" si="50"/>
        <v>#N/A</v>
      </c>
      <c r="D1014" t="s">
        <v>4190</v>
      </c>
      <c r="E1014" t="s">
        <v>25</v>
      </c>
      <c r="F1014" t="s">
        <v>4215</v>
      </c>
      <c r="G1014">
        <v>92101903</v>
      </c>
      <c r="H1014" t="s">
        <v>4218</v>
      </c>
      <c r="I1014" t="s">
        <v>4219</v>
      </c>
      <c r="J1014" t="s">
        <v>4218</v>
      </c>
      <c r="K1014" s="12" t="s">
        <v>52</v>
      </c>
    </row>
    <row r="1015" spans="1:11" x14ac:dyDescent="0.35">
      <c r="A1015" s="12" t="e">
        <f t="shared" si="49"/>
        <v>#N/A</v>
      </c>
      <c r="B1015" s="12">
        <f t="shared" si="51"/>
        <v>1</v>
      </c>
      <c r="C1015" s="12" t="e">
        <f t="shared" si="50"/>
        <v>#N/A</v>
      </c>
      <c r="D1015" t="s">
        <v>4190</v>
      </c>
      <c r="E1015" t="s">
        <v>25</v>
      </c>
      <c r="F1015" t="s">
        <v>4220</v>
      </c>
      <c r="G1015">
        <v>78141805</v>
      </c>
      <c r="H1015" t="s">
        <v>4221</v>
      </c>
      <c r="I1015" t="s">
        <v>4222</v>
      </c>
      <c r="J1015" t="s">
        <v>4221</v>
      </c>
      <c r="K1015" s="12" t="s">
        <v>1902</v>
      </c>
    </row>
    <row r="1016" spans="1:11" x14ac:dyDescent="0.35">
      <c r="A1016" s="12" t="e">
        <f t="shared" si="49"/>
        <v>#N/A</v>
      </c>
      <c r="B1016" s="12">
        <f t="shared" si="51"/>
        <v>1</v>
      </c>
      <c r="C1016" s="12" t="e">
        <f t="shared" si="50"/>
        <v>#N/A</v>
      </c>
      <c r="D1016" t="s">
        <v>4190</v>
      </c>
      <c r="E1016" t="s">
        <v>25</v>
      </c>
      <c r="F1016" t="s">
        <v>4220</v>
      </c>
      <c r="G1016">
        <v>78141807</v>
      </c>
      <c r="H1016" t="s">
        <v>4223</v>
      </c>
      <c r="I1016" t="s">
        <v>4224</v>
      </c>
      <c r="J1016" t="s">
        <v>4223</v>
      </c>
      <c r="K1016" s="12" t="s">
        <v>52</v>
      </c>
    </row>
    <row r="1017" spans="1:11" x14ac:dyDescent="0.35">
      <c r="A1017" s="12" t="e">
        <f t="shared" si="49"/>
        <v>#N/A</v>
      </c>
      <c r="B1017" s="12">
        <f t="shared" si="51"/>
        <v>1</v>
      </c>
      <c r="C1017" s="12" t="e">
        <f t="shared" si="50"/>
        <v>#N/A</v>
      </c>
      <c r="D1017" t="s">
        <v>4190</v>
      </c>
      <c r="E1017" t="s">
        <v>25</v>
      </c>
      <c r="F1017" t="s">
        <v>4220</v>
      </c>
      <c r="G1017">
        <v>95121611</v>
      </c>
      <c r="H1017" t="s">
        <v>4225</v>
      </c>
      <c r="I1017" t="s">
        <v>4226</v>
      </c>
      <c r="J1017" t="s">
        <v>4225</v>
      </c>
      <c r="K1017" s="12" t="s">
        <v>52</v>
      </c>
    </row>
    <row r="1018" spans="1:11" x14ac:dyDescent="0.35">
      <c r="A1018" s="12" t="e">
        <f t="shared" si="49"/>
        <v>#N/A</v>
      </c>
      <c r="B1018" s="12">
        <f t="shared" si="51"/>
        <v>1</v>
      </c>
      <c r="C1018" s="12" t="e">
        <f t="shared" si="50"/>
        <v>#N/A</v>
      </c>
      <c r="D1018" t="s">
        <v>4190</v>
      </c>
      <c r="E1018" t="s">
        <v>25</v>
      </c>
      <c r="F1018" t="s">
        <v>4220</v>
      </c>
      <c r="G1018">
        <v>95121613</v>
      </c>
      <c r="H1018" t="s">
        <v>4227</v>
      </c>
      <c r="I1018" t="s">
        <v>4228</v>
      </c>
      <c r="J1018" t="s">
        <v>4227</v>
      </c>
      <c r="K1018" s="12" t="s">
        <v>52</v>
      </c>
    </row>
    <row r="1019" spans="1:11" x14ac:dyDescent="0.35">
      <c r="A1019" s="12" t="str">
        <f t="shared" si="49"/>
        <v>A42B1</v>
      </c>
      <c r="B1019" s="12">
        <f t="shared" si="51"/>
        <v>1</v>
      </c>
      <c r="C1019" s="54">
        <v>42</v>
      </c>
      <c r="D1019" t="s">
        <v>4190</v>
      </c>
      <c r="E1019" t="s">
        <v>25</v>
      </c>
      <c r="F1019" t="s">
        <v>4229</v>
      </c>
      <c r="G1019">
        <v>25202500</v>
      </c>
      <c r="H1019" t="s">
        <v>4230</v>
      </c>
      <c r="I1019" t="s">
        <v>4231</v>
      </c>
      <c r="J1019" t="s">
        <v>4230</v>
      </c>
      <c r="K1019" s="12" t="s">
        <v>1902</v>
      </c>
    </row>
    <row r="1020" spans="1:11" x14ac:dyDescent="0.35">
      <c r="A1020" s="12" t="str">
        <f t="shared" si="49"/>
        <v>A42B2</v>
      </c>
      <c r="B1020" s="12">
        <f t="shared" si="51"/>
        <v>2</v>
      </c>
      <c r="C1020" s="54">
        <v>42</v>
      </c>
      <c r="D1020" t="s">
        <v>4190</v>
      </c>
      <c r="E1020" t="s">
        <v>25</v>
      </c>
      <c r="F1020" t="s">
        <v>4229</v>
      </c>
      <c r="G1020">
        <v>25201500</v>
      </c>
      <c r="H1020" t="s">
        <v>4232</v>
      </c>
      <c r="I1020" t="s">
        <v>4233</v>
      </c>
      <c r="J1020" t="s">
        <v>4232</v>
      </c>
      <c r="K1020" s="12" t="s">
        <v>52</v>
      </c>
    </row>
    <row r="1021" spans="1:11" x14ac:dyDescent="0.35">
      <c r="A1021" s="12" t="str">
        <f t="shared" si="49"/>
        <v>A42B3</v>
      </c>
      <c r="B1021" s="12">
        <f t="shared" si="51"/>
        <v>3</v>
      </c>
      <c r="C1021" s="54">
        <v>42</v>
      </c>
      <c r="D1021" t="s">
        <v>4190</v>
      </c>
      <c r="E1021" t="s">
        <v>25</v>
      </c>
      <c r="F1021" t="s">
        <v>4229</v>
      </c>
      <c r="G1021">
        <v>25201800</v>
      </c>
      <c r="H1021" t="s">
        <v>4234</v>
      </c>
      <c r="I1021" t="s">
        <v>4235</v>
      </c>
      <c r="J1021" t="s">
        <v>4234</v>
      </c>
      <c r="K1021" s="12" t="s">
        <v>52</v>
      </c>
    </row>
    <row r="1022" spans="1:11" x14ac:dyDescent="0.35">
      <c r="A1022" s="12" t="str">
        <f t="shared" si="49"/>
        <v>A42B4</v>
      </c>
      <c r="B1022" s="12">
        <f t="shared" si="51"/>
        <v>4</v>
      </c>
      <c r="C1022" s="54">
        <v>42</v>
      </c>
      <c r="D1022" t="s">
        <v>4190</v>
      </c>
      <c r="E1022" t="s">
        <v>25</v>
      </c>
      <c r="F1022" t="s">
        <v>4229</v>
      </c>
      <c r="G1022">
        <v>25201900</v>
      </c>
      <c r="H1022" t="s">
        <v>4236</v>
      </c>
      <c r="I1022" t="s">
        <v>4237</v>
      </c>
      <c r="J1022" t="s">
        <v>4236</v>
      </c>
      <c r="K1022" s="12" t="s">
        <v>52</v>
      </c>
    </row>
    <row r="1023" spans="1:11" x14ac:dyDescent="0.35">
      <c r="A1023" s="12" t="str">
        <f t="shared" si="49"/>
        <v>A42B5</v>
      </c>
      <c r="B1023" s="12">
        <f t="shared" si="51"/>
        <v>5</v>
      </c>
      <c r="C1023" s="54">
        <v>42</v>
      </c>
      <c r="D1023" t="s">
        <v>4190</v>
      </c>
      <c r="E1023" t="s">
        <v>25</v>
      </c>
      <c r="F1023" t="s">
        <v>4229</v>
      </c>
      <c r="G1023">
        <v>25202000</v>
      </c>
      <c r="H1023" t="s">
        <v>4238</v>
      </c>
      <c r="I1023" t="s">
        <v>4239</v>
      </c>
      <c r="J1023" t="s">
        <v>4238</v>
      </c>
      <c r="K1023" s="12" t="s">
        <v>52</v>
      </c>
    </row>
    <row r="1024" spans="1:11" x14ac:dyDescent="0.35">
      <c r="A1024" s="12" t="str">
        <f t="shared" si="49"/>
        <v>A42B6</v>
      </c>
      <c r="B1024" s="12">
        <f t="shared" si="51"/>
        <v>6</v>
      </c>
      <c r="C1024" s="54">
        <v>42</v>
      </c>
      <c r="D1024" t="s">
        <v>4190</v>
      </c>
      <c r="E1024" t="s">
        <v>25</v>
      </c>
      <c r="F1024" t="s">
        <v>4229</v>
      </c>
      <c r="G1024">
        <v>25202200</v>
      </c>
      <c r="H1024" t="s">
        <v>4240</v>
      </c>
      <c r="I1024" t="s">
        <v>4241</v>
      </c>
      <c r="J1024" t="s">
        <v>4240</v>
      </c>
      <c r="K1024" s="12" t="s">
        <v>52</v>
      </c>
    </row>
    <row r="1025" spans="1:11" x14ac:dyDescent="0.35">
      <c r="A1025" s="12" t="str">
        <f t="shared" si="49"/>
        <v>A42B7</v>
      </c>
      <c r="B1025" s="12">
        <f t="shared" si="51"/>
        <v>7</v>
      </c>
      <c r="C1025" s="54">
        <v>42</v>
      </c>
      <c r="D1025" t="s">
        <v>4190</v>
      </c>
      <c r="E1025" t="s">
        <v>25</v>
      </c>
      <c r="F1025" t="s">
        <v>4229</v>
      </c>
      <c r="G1025">
        <v>25202400</v>
      </c>
      <c r="H1025" t="s">
        <v>4242</v>
      </c>
      <c r="I1025" t="s">
        <v>4243</v>
      </c>
      <c r="J1025" t="s">
        <v>4242</v>
      </c>
      <c r="K1025" s="12" t="s">
        <v>52</v>
      </c>
    </row>
    <row r="1026" spans="1:11" x14ac:dyDescent="0.35">
      <c r="A1026" s="12" t="str">
        <f t="shared" si="49"/>
        <v>A42B8</v>
      </c>
      <c r="B1026" s="12">
        <f t="shared" si="51"/>
        <v>8</v>
      </c>
      <c r="C1026" s="54">
        <v>42</v>
      </c>
      <c r="D1026" t="s">
        <v>4190</v>
      </c>
      <c r="E1026" t="s">
        <v>25</v>
      </c>
      <c r="F1026" t="s">
        <v>4229</v>
      </c>
      <c r="G1026">
        <v>25202600</v>
      </c>
      <c r="H1026" t="s">
        <v>4244</v>
      </c>
      <c r="I1026" t="s">
        <v>4245</v>
      </c>
      <c r="J1026" t="s">
        <v>4244</v>
      </c>
      <c r="K1026" s="12" t="s">
        <v>52</v>
      </c>
    </row>
    <row r="1027" spans="1:11" x14ac:dyDescent="0.35">
      <c r="A1027" s="12" t="str">
        <f t="shared" ref="A1027:A1090" si="52">"A"&amp;C1027&amp;"B"&amp;B1027</f>
        <v>A42B9</v>
      </c>
      <c r="B1027" s="12">
        <f t="shared" si="51"/>
        <v>9</v>
      </c>
      <c r="C1027" s="54">
        <v>42</v>
      </c>
      <c r="D1027" t="s">
        <v>4190</v>
      </c>
      <c r="E1027" t="s">
        <v>25</v>
      </c>
      <c r="F1027" t="s">
        <v>4229</v>
      </c>
      <c r="G1027">
        <v>25202700</v>
      </c>
      <c r="H1027" t="s">
        <v>4246</v>
      </c>
      <c r="I1027" t="s">
        <v>4247</v>
      </c>
      <c r="J1027" t="s">
        <v>4246</v>
      </c>
      <c r="K1027" s="12" t="s">
        <v>52</v>
      </c>
    </row>
    <row r="1028" spans="1:11" x14ac:dyDescent="0.35">
      <c r="A1028" s="12" t="e">
        <f t="shared" si="52"/>
        <v>#N/A</v>
      </c>
      <c r="B1028" s="12">
        <f t="shared" ref="B1028:B1091" si="53">IFERROR(IF(C1028=C1027,B1027+1,1),1)</f>
        <v>1</v>
      </c>
      <c r="C1028" s="12" t="e">
        <f t="shared" ref="C1028:C1090" si="54">VLOOKUP(D1028&amp;E1028&amp;F1028,T:U,2,FALSE)</f>
        <v>#N/A</v>
      </c>
      <c r="D1028" t="s">
        <v>4190</v>
      </c>
      <c r="E1028" t="s">
        <v>25</v>
      </c>
      <c r="F1028" t="s">
        <v>4248</v>
      </c>
      <c r="G1028">
        <v>46161501</v>
      </c>
      <c r="H1028" t="s">
        <v>4249</v>
      </c>
      <c r="I1028" t="s">
        <v>4250</v>
      </c>
      <c r="J1028" t="s">
        <v>4249</v>
      </c>
      <c r="K1028" s="12" t="s">
        <v>1902</v>
      </c>
    </row>
    <row r="1029" spans="1:11" x14ac:dyDescent="0.35">
      <c r="A1029" s="12" t="e">
        <f t="shared" si="52"/>
        <v>#N/A</v>
      </c>
      <c r="B1029" s="12">
        <f t="shared" si="53"/>
        <v>1</v>
      </c>
      <c r="C1029" s="12" t="e">
        <f t="shared" si="54"/>
        <v>#N/A</v>
      </c>
      <c r="D1029" t="s">
        <v>4190</v>
      </c>
      <c r="E1029" t="s">
        <v>25</v>
      </c>
      <c r="F1029" t="s">
        <v>4248</v>
      </c>
      <c r="G1029">
        <v>25191500</v>
      </c>
      <c r="H1029" t="s">
        <v>4251</v>
      </c>
      <c r="I1029" t="s">
        <v>4252</v>
      </c>
      <c r="J1029" t="s">
        <v>4251</v>
      </c>
      <c r="K1029" s="12" t="s">
        <v>52</v>
      </c>
    </row>
    <row r="1030" spans="1:11" x14ac:dyDescent="0.35">
      <c r="A1030" s="12" t="e">
        <f t="shared" si="52"/>
        <v>#N/A</v>
      </c>
      <c r="B1030" s="12">
        <f t="shared" si="53"/>
        <v>1</v>
      </c>
      <c r="C1030" s="12" t="e">
        <f t="shared" si="54"/>
        <v>#N/A</v>
      </c>
      <c r="D1030" t="s">
        <v>4190</v>
      </c>
      <c r="E1030" t="s">
        <v>25</v>
      </c>
      <c r="F1030" t="s">
        <v>4248</v>
      </c>
      <c r="G1030">
        <v>25191502</v>
      </c>
      <c r="H1030" t="s">
        <v>4253</v>
      </c>
      <c r="I1030" t="s">
        <v>4254</v>
      </c>
      <c r="J1030" t="s">
        <v>4253</v>
      </c>
      <c r="K1030" s="12" t="s">
        <v>52</v>
      </c>
    </row>
    <row r="1031" spans="1:11" x14ac:dyDescent="0.35">
      <c r="A1031" s="12" t="e">
        <f t="shared" si="52"/>
        <v>#N/A</v>
      </c>
      <c r="B1031" s="12">
        <f t="shared" si="53"/>
        <v>1</v>
      </c>
      <c r="C1031" s="12" t="e">
        <f t="shared" si="54"/>
        <v>#N/A</v>
      </c>
      <c r="D1031" t="s">
        <v>4190</v>
      </c>
      <c r="E1031" t="s">
        <v>25</v>
      </c>
      <c r="F1031" t="s">
        <v>4248</v>
      </c>
      <c r="G1031">
        <v>25191509</v>
      </c>
      <c r="H1031" t="s">
        <v>4255</v>
      </c>
      <c r="I1031" t="s">
        <v>4256</v>
      </c>
      <c r="J1031" t="s">
        <v>4255</v>
      </c>
      <c r="K1031" s="12" t="s">
        <v>52</v>
      </c>
    </row>
    <row r="1032" spans="1:11" x14ac:dyDescent="0.35">
      <c r="A1032" s="12" t="e">
        <f t="shared" si="52"/>
        <v>#N/A</v>
      </c>
      <c r="B1032" s="12">
        <f t="shared" si="53"/>
        <v>1</v>
      </c>
      <c r="C1032" s="12" t="e">
        <f t="shared" si="54"/>
        <v>#N/A</v>
      </c>
      <c r="D1032" t="s">
        <v>4190</v>
      </c>
      <c r="E1032" t="s">
        <v>25</v>
      </c>
      <c r="F1032" t="s">
        <v>4248</v>
      </c>
      <c r="G1032">
        <v>25191510</v>
      </c>
      <c r="H1032" t="s">
        <v>4257</v>
      </c>
      <c r="I1032" t="s">
        <v>4258</v>
      </c>
      <c r="J1032" t="s">
        <v>4257</v>
      </c>
      <c r="K1032" s="12" t="s">
        <v>52</v>
      </c>
    </row>
    <row r="1033" spans="1:11" x14ac:dyDescent="0.35">
      <c r="A1033" s="12" t="e">
        <f t="shared" si="52"/>
        <v>#N/A</v>
      </c>
      <c r="B1033" s="12">
        <f t="shared" si="53"/>
        <v>1</v>
      </c>
      <c r="C1033" s="12" t="e">
        <f t="shared" si="54"/>
        <v>#N/A</v>
      </c>
      <c r="D1033" t="s">
        <v>4190</v>
      </c>
      <c r="E1033" t="s">
        <v>25</v>
      </c>
      <c r="F1033" t="s">
        <v>4248</v>
      </c>
      <c r="G1033">
        <v>25191513</v>
      </c>
      <c r="H1033" t="s">
        <v>4259</v>
      </c>
      <c r="I1033" t="s">
        <v>4260</v>
      </c>
      <c r="J1033" t="s">
        <v>4259</v>
      </c>
      <c r="K1033" s="12" t="s">
        <v>52</v>
      </c>
    </row>
    <row r="1034" spans="1:11" x14ac:dyDescent="0.35">
      <c r="A1034" s="12" t="e">
        <f t="shared" si="52"/>
        <v>#N/A</v>
      </c>
      <c r="B1034" s="12">
        <f t="shared" si="53"/>
        <v>1</v>
      </c>
      <c r="C1034" s="12" t="e">
        <f t="shared" si="54"/>
        <v>#N/A</v>
      </c>
      <c r="D1034" t="s">
        <v>4190</v>
      </c>
      <c r="E1034" t="s">
        <v>25</v>
      </c>
      <c r="F1034" t="s">
        <v>4248</v>
      </c>
      <c r="G1034">
        <v>25191523</v>
      </c>
      <c r="H1034" t="s">
        <v>4261</v>
      </c>
      <c r="I1034" t="s">
        <v>4262</v>
      </c>
      <c r="J1034" t="s">
        <v>4261</v>
      </c>
      <c r="K1034" s="12" t="s">
        <v>52</v>
      </c>
    </row>
    <row r="1035" spans="1:11" x14ac:dyDescent="0.35">
      <c r="A1035" s="12" t="e">
        <f t="shared" si="52"/>
        <v>#N/A</v>
      </c>
      <c r="B1035" s="12">
        <f t="shared" si="53"/>
        <v>1</v>
      </c>
      <c r="C1035" s="12" t="e">
        <f t="shared" si="54"/>
        <v>#N/A</v>
      </c>
      <c r="D1035" t="s">
        <v>4190</v>
      </c>
      <c r="E1035" t="s">
        <v>25</v>
      </c>
      <c r="F1035" t="s">
        <v>4248</v>
      </c>
      <c r="G1035">
        <v>25191524</v>
      </c>
      <c r="H1035" t="s">
        <v>4263</v>
      </c>
      <c r="I1035" t="s">
        <v>4264</v>
      </c>
      <c r="J1035" t="s">
        <v>4263</v>
      </c>
      <c r="K1035" s="12" t="s">
        <v>52</v>
      </c>
    </row>
    <row r="1036" spans="1:11" x14ac:dyDescent="0.35">
      <c r="A1036" s="12" t="e">
        <f t="shared" si="52"/>
        <v>#N/A</v>
      </c>
      <c r="B1036" s="12">
        <f t="shared" si="53"/>
        <v>1</v>
      </c>
      <c r="C1036" s="12" t="e">
        <f t="shared" si="54"/>
        <v>#N/A</v>
      </c>
      <c r="D1036" t="s">
        <v>4190</v>
      </c>
      <c r="E1036" t="s">
        <v>25</v>
      </c>
      <c r="F1036" t="s">
        <v>4248</v>
      </c>
      <c r="G1036">
        <v>78181824</v>
      </c>
      <c r="H1036" t="s">
        <v>4265</v>
      </c>
      <c r="I1036" t="s">
        <v>4266</v>
      </c>
      <c r="J1036" t="s">
        <v>4265</v>
      </c>
      <c r="K1036" s="12" t="s">
        <v>52</v>
      </c>
    </row>
    <row r="1037" spans="1:11" x14ac:dyDescent="0.35">
      <c r="A1037" s="12" t="e">
        <f t="shared" si="52"/>
        <v>#N/A</v>
      </c>
      <c r="B1037" s="12">
        <f t="shared" si="53"/>
        <v>1</v>
      </c>
      <c r="C1037" s="12" t="e">
        <f t="shared" si="54"/>
        <v>#N/A</v>
      </c>
      <c r="D1037" t="s">
        <v>4190</v>
      </c>
      <c r="E1037" t="s">
        <v>25</v>
      </c>
      <c r="F1037" t="s">
        <v>4248</v>
      </c>
      <c r="G1037">
        <v>41115201</v>
      </c>
      <c r="H1037" t="s">
        <v>4267</v>
      </c>
      <c r="I1037" t="s">
        <v>4268</v>
      </c>
      <c r="J1037" t="s">
        <v>4267</v>
      </c>
      <c r="K1037" s="12" t="s">
        <v>52</v>
      </c>
    </row>
    <row r="1038" spans="1:11" x14ac:dyDescent="0.35">
      <c r="A1038" s="12" t="e">
        <f t="shared" si="52"/>
        <v>#N/A</v>
      </c>
      <c r="B1038" s="12">
        <f t="shared" si="53"/>
        <v>1</v>
      </c>
      <c r="C1038" s="12" t="e">
        <f t="shared" si="54"/>
        <v>#N/A</v>
      </c>
      <c r="D1038" t="s">
        <v>4190</v>
      </c>
      <c r="E1038" t="s">
        <v>25</v>
      </c>
      <c r="F1038" t="s">
        <v>4269</v>
      </c>
      <c r="G1038">
        <v>78181800</v>
      </c>
      <c r="H1038" t="s">
        <v>4270</v>
      </c>
      <c r="I1038" t="s">
        <v>4271</v>
      </c>
      <c r="J1038" t="s">
        <v>4270</v>
      </c>
      <c r="K1038" s="12" t="s">
        <v>1902</v>
      </c>
    </row>
    <row r="1039" spans="1:11" x14ac:dyDescent="0.35">
      <c r="A1039" s="12" t="e">
        <f t="shared" si="52"/>
        <v>#N/A</v>
      </c>
      <c r="B1039" s="12">
        <f t="shared" si="53"/>
        <v>1</v>
      </c>
      <c r="C1039" s="12" t="e">
        <f t="shared" si="54"/>
        <v>#N/A</v>
      </c>
      <c r="D1039" t="s">
        <v>4190</v>
      </c>
      <c r="E1039" t="s">
        <v>25</v>
      </c>
      <c r="F1039" t="s">
        <v>4269</v>
      </c>
      <c r="G1039">
        <v>78181835</v>
      </c>
      <c r="H1039" t="s">
        <v>4272</v>
      </c>
      <c r="I1039" t="s">
        <v>4273</v>
      </c>
      <c r="J1039" t="s">
        <v>4272</v>
      </c>
      <c r="K1039" s="12" t="s">
        <v>52</v>
      </c>
    </row>
    <row r="1040" spans="1:11" x14ac:dyDescent="0.35">
      <c r="A1040" s="12" t="e">
        <f t="shared" si="52"/>
        <v>#N/A</v>
      </c>
      <c r="B1040" s="12">
        <f t="shared" si="53"/>
        <v>1</v>
      </c>
      <c r="C1040" s="12" t="e">
        <f t="shared" si="54"/>
        <v>#N/A</v>
      </c>
      <c r="D1040" t="s">
        <v>4190</v>
      </c>
      <c r="E1040" t="s">
        <v>25</v>
      </c>
      <c r="F1040" t="s">
        <v>4269</v>
      </c>
      <c r="G1040">
        <v>78181900</v>
      </c>
      <c r="H1040" t="s">
        <v>4274</v>
      </c>
      <c r="I1040" t="s">
        <v>4275</v>
      </c>
      <c r="J1040" t="s">
        <v>4274</v>
      </c>
      <c r="K1040" s="12" t="s">
        <v>52</v>
      </c>
    </row>
    <row r="1041" spans="1:11" x14ac:dyDescent="0.35">
      <c r="A1041" s="12" t="e">
        <f t="shared" si="52"/>
        <v>#N/A</v>
      </c>
      <c r="B1041" s="12">
        <f t="shared" si="53"/>
        <v>1</v>
      </c>
      <c r="C1041" s="12" t="e">
        <f t="shared" si="54"/>
        <v>#N/A</v>
      </c>
      <c r="D1041" t="s">
        <v>4190</v>
      </c>
      <c r="E1041" t="s">
        <v>25</v>
      </c>
      <c r="F1041" t="s">
        <v>4276</v>
      </c>
      <c r="G1041">
        <v>15101504</v>
      </c>
      <c r="H1041" t="s">
        <v>4277</v>
      </c>
      <c r="I1041" t="s">
        <v>4278</v>
      </c>
      <c r="J1041" t="s">
        <v>4277</v>
      </c>
      <c r="K1041" s="12" t="s">
        <v>1902</v>
      </c>
    </row>
    <row r="1042" spans="1:11" x14ac:dyDescent="0.35">
      <c r="A1042" s="12" t="e">
        <f t="shared" si="52"/>
        <v>#N/A</v>
      </c>
      <c r="B1042" s="12">
        <f t="shared" si="53"/>
        <v>1</v>
      </c>
      <c r="C1042" s="12" t="e">
        <f t="shared" si="54"/>
        <v>#N/A</v>
      </c>
      <c r="D1042" t="s">
        <v>4190</v>
      </c>
      <c r="E1042" t="s">
        <v>25</v>
      </c>
      <c r="F1042" t="s">
        <v>4276</v>
      </c>
      <c r="G1042">
        <v>15101506</v>
      </c>
      <c r="H1042" t="s">
        <v>4279</v>
      </c>
      <c r="I1042" t="s">
        <v>4280</v>
      </c>
      <c r="J1042" t="s">
        <v>4281</v>
      </c>
      <c r="K1042" s="12" t="s">
        <v>52</v>
      </c>
    </row>
    <row r="1043" spans="1:11" x14ac:dyDescent="0.35">
      <c r="A1043" s="12" t="e">
        <f t="shared" si="52"/>
        <v>#N/A</v>
      </c>
      <c r="B1043" s="12">
        <f t="shared" si="53"/>
        <v>1</v>
      </c>
      <c r="C1043" s="12" t="e">
        <f t="shared" si="54"/>
        <v>#N/A</v>
      </c>
      <c r="D1043" t="s">
        <v>4190</v>
      </c>
      <c r="E1043" t="s">
        <v>25</v>
      </c>
      <c r="F1043" t="s">
        <v>4276</v>
      </c>
      <c r="G1043">
        <v>15121501</v>
      </c>
      <c r="H1043" t="s">
        <v>4282</v>
      </c>
      <c r="I1043" t="s">
        <v>4283</v>
      </c>
      <c r="J1043" t="s">
        <v>4284</v>
      </c>
      <c r="K1043" s="12" t="s">
        <v>52</v>
      </c>
    </row>
    <row r="1044" spans="1:11" x14ac:dyDescent="0.35">
      <c r="A1044" s="12" t="e">
        <f t="shared" si="52"/>
        <v>#N/A</v>
      </c>
      <c r="B1044" s="12">
        <f t="shared" si="53"/>
        <v>1</v>
      </c>
      <c r="C1044" s="12" t="e">
        <f t="shared" si="54"/>
        <v>#N/A</v>
      </c>
      <c r="D1044" t="s">
        <v>4190</v>
      </c>
      <c r="E1044" t="s">
        <v>25</v>
      </c>
      <c r="F1044" t="s">
        <v>4276</v>
      </c>
      <c r="G1044">
        <v>15121503</v>
      </c>
      <c r="H1044" t="s">
        <v>4285</v>
      </c>
      <c r="I1044" t="s">
        <v>4286</v>
      </c>
      <c r="J1044" t="s">
        <v>4287</v>
      </c>
      <c r="K1044" s="12" t="s">
        <v>52</v>
      </c>
    </row>
    <row r="1045" spans="1:11" x14ac:dyDescent="0.35">
      <c r="A1045" s="12" t="e">
        <f t="shared" si="52"/>
        <v>#N/A</v>
      </c>
      <c r="B1045" s="12">
        <f t="shared" si="53"/>
        <v>1</v>
      </c>
      <c r="C1045" s="12" t="e">
        <f t="shared" si="54"/>
        <v>#N/A</v>
      </c>
      <c r="D1045" t="s">
        <v>4190</v>
      </c>
      <c r="E1045" t="s">
        <v>25</v>
      </c>
      <c r="F1045" t="s">
        <v>4276</v>
      </c>
      <c r="G1045">
        <v>15121504</v>
      </c>
      <c r="H1045" t="s">
        <v>4288</v>
      </c>
      <c r="I1045" t="s">
        <v>4289</v>
      </c>
      <c r="J1045" t="s">
        <v>4290</v>
      </c>
      <c r="K1045" s="12" t="s">
        <v>52</v>
      </c>
    </row>
    <row r="1046" spans="1:11" x14ac:dyDescent="0.35">
      <c r="A1046" s="12" t="e">
        <f t="shared" si="52"/>
        <v>#N/A</v>
      </c>
      <c r="B1046" s="12">
        <f t="shared" si="53"/>
        <v>1</v>
      </c>
      <c r="C1046" s="12" t="e">
        <f t="shared" si="54"/>
        <v>#N/A</v>
      </c>
      <c r="D1046" t="s">
        <v>4190</v>
      </c>
      <c r="E1046" t="s">
        <v>29</v>
      </c>
      <c r="F1046" t="s">
        <v>30</v>
      </c>
      <c r="G1046">
        <v>78141500</v>
      </c>
      <c r="H1046" t="s">
        <v>4291</v>
      </c>
      <c r="I1046" t="s">
        <v>4292</v>
      </c>
      <c r="J1046" t="s">
        <v>4293</v>
      </c>
      <c r="K1046" s="12" t="s">
        <v>1902</v>
      </c>
    </row>
    <row r="1047" spans="1:11" x14ac:dyDescent="0.35">
      <c r="A1047" s="12" t="e">
        <f t="shared" si="52"/>
        <v>#N/A</v>
      </c>
      <c r="B1047" s="12">
        <f t="shared" si="53"/>
        <v>1</v>
      </c>
      <c r="C1047" s="12" t="e">
        <f t="shared" si="54"/>
        <v>#N/A</v>
      </c>
      <c r="D1047" t="s">
        <v>4190</v>
      </c>
      <c r="E1047" t="s">
        <v>29</v>
      </c>
      <c r="F1047" t="s">
        <v>30</v>
      </c>
      <c r="G1047">
        <v>42261802</v>
      </c>
      <c r="H1047" t="s">
        <v>4294</v>
      </c>
      <c r="I1047" t="s">
        <v>4295</v>
      </c>
      <c r="J1047" t="s">
        <v>4294</v>
      </c>
      <c r="K1047" s="12" t="s">
        <v>52</v>
      </c>
    </row>
    <row r="1048" spans="1:11" x14ac:dyDescent="0.35">
      <c r="A1048" s="12" t="e">
        <f t="shared" si="52"/>
        <v>#N/A</v>
      </c>
      <c r="B1048" s="12">
        <f t="shared" si="53"/>
        <v>1</v>
      </c>
      <c r="C1048" s="12" t="e">
        <f t="shared" si="54"/>
        <v>#N/A</v>
      </c>
      <c r="D1048" t="s">
        <v>4190</v>
      </c>
      <c r="E1048" t="s">
        <v>29</v>
      </c>
      <c r="F1048" t="s">
        <v>31</v>
      </c>
      <c r="G1048">
        <v>94111901</v>
      </c>
      <c r="H1048" t="s">
        <v>4296</v>
      </c>
      <c r="I1048" t="s">
        <v>4297</v>
      </c>
      <c r="J1048" t="s">
        <v>4296</v>
      </c>
      <c r="K1048" s="12" t="s">
        <v>1902</v>
      </c>
    </row>
    <row r="1049" spans="1:11" x14ac:dyDescent="0.35">
      <c r="A1049" s="12" t="e">
        <f t="shared" si="52"/>
        <v>#N/A</v>
      </c>
      <c r="B1049" s="12">
        <f t="shared" si="53"/>
        <v>1</v>
      </c>
      <c r="C1049" s="12" t="e">
        <f t="shared" si="54"/>
        <v>#N/A</v>
      </c>
      <c r="D1049" t="s">
        <v>4190</v>
      </c>
      <c r="E1049" t="s">
        <v>29</v>
      </c>
      <c r="F1049" t="s">
        <v>31</v>
      </c>
      <c r="G1049">
        <v>85911003</v>
      </c>
      <c r="H1049" t="s">
        <v>4298</v>
      </c>
      <c r="I1049" t="s">
        <v>4299</v>
      </c>
      <c r="J1049" t="s">
        <v>4300</v>
      </c>
      <c r="K1049" s="12" t="s">
        <v>52</v>
      </c>
    </row>
    <row r="1050" spans="1:11" x14ac:dyDescent="0.35">
      <c r="A1050" s="12" t="e">
        <f t="shared" si="52"/>
        <v>#N/A</v>
      </c>
      <c r="B1050" s="12">
        <f t="shared" si="53"/>
        <v>1</v>
      </c>
      <c r="C1050" s="12" t="e">
        <f t="shared" si="54"/>
        <v>#N/A</v>
      </c>
      <c r="D1050" t="s">
        <v>4190</v>
      </c>
      <c r="E1050" t="s">
        <v>29</v>
      </c>
      <c r="F1050" t="s">
        <v>32</v>
      </c>
      <c r="G1050">
        <v>85171500</v>
      </c>
      <c r="H1050" t="s">
        <v>4301</v>
      </c>
      <c r="I1050" t="s">
        <v>4302</v>
      </c>
      <c r="J1050" t="s">
        <v>4301</v>
      </c>
      <c r="K1050" s="12" t="s">
        <v>1902</v>
      </c>
    </row>
    <row r="1051" spans="1:11" x14ac:dyDescent="0.35">
      <c r="A1051" s="12" t="e">
        <f t="shared" si="52"/>
        <v>#N/A</v>
      </c>
      <c r="B1051" s="12">
        <f t="shared" si="53"/>
        <v>1</v>
      </c>
      <c r="C1051" s="12" t="e">
        <f t="shared" si="54"/>
        <v>#N/A</v>
      </c>
      <c r="D1051" t="s">
        <v>4190</v>
      </c>
      <c r="E1051" t="s">
        <v>29</v>
      </c>
      <c r="F1051" t="s">
        <v>32</v>
      </c>
      <c r="G1051">
        <v>85171501</v>
      </c>
      <c r="H1051" t="s">
        <v>4303</v>
      </c>
      <c r="I1051" t="s">
        <v>4304</v>
      </c>
      <c r="J1051" t="s">
        <v>4303</v>
      </c>
      <c r="K1051" s="12" t="s">
        <v>52</v>
      </c>
    </row>
    <row r="1052" spans="1:11" x14ac:dyDescent="0.35">
      <c r="A1052" s="12" t="e">
        <f t="shared" si="52"/>
        <v>#N/A</v>
      </c>
      <c r="B1052" s="12">
        <f t="shared" si="53"/>
        <v>1</v>
      </c>
      <c r="C1052" s="12" t="e">
        <f t="shared" si="54"/>
        <v>#N/A</v>
      </c>
      <c r="D1052" t="s">
        <v>4190</v>
      </c>
      <c r="E1052" t="s">
        <v>29</v>
      </c>
      <c r="F1052" t="s">
        <v>32</v>
      </c>
      <c r="G1052">
        <v>85171502</v>
      </c>
      <c r="H1052" t="s">
        <v>4305</v>
      </c>
      <c r="I1052" t="s">
        <v>4306</v>
      </c>
      <c r="J1052" t="s">
        <v>4305</v>
      </c>
      <c r="K1052" s="12" t="s">
        <v>52</v>
      </c>
    </row>
    <row r="1053" spans="1:11" x14ac:dyDescent="0.35">
      <c r="A1053" s="12" t="e">
        <f t="shared" si="52"/>
        <v>#N/A</v>
      </c>
      <c r="B1053" s="12">
        <f t="shared" si="53"/>
        <v>1</v>
      </c>
      <c r="C1053" s="12" t="e">
        <f t="shared" si="54"/>
        <v>#N/A</v>
      </c>
      <c r="D1053" t="s">
        <v>4190</v>
      </c>
      <c r="E1053" t="s">
        <v>29</v>
      </c>
      <c r="F1053" t="s">
        <v>32</v>
      </c>
      <c r="G1053">
        <v>48131502</v>
      </c>
      <c r="H1053" t="s">
        <v>4307</v>
      </c>
      <c r="I1053" t="s">
        <v>4308</v>
      </c>
      <c r="J1053" t="s">
        <v>4307</v>
      </c>
      <c r="K1053" s="12" t="s">
        <v>52</v>
      </c>
    </row>
    <row r="1054" spans="1:11" x14ac:dyDescent="0.35">
      <c r="A1054" s="12" t="e">
        <f t="shared" si="52"/>
        <v>#N/A</v>
      </c>
      <c r="B1054" s="12">
        <f t="shared" si="53"/>
        <v>1</v>
      </c>
      <c r="C1054" s="12" t="e">
        <f t="shared" si="54"/>
        <v>#N/A</v>
      </c>
      <c r="D1054" t="s">
        <v>4190</v>
      </c>
      <c r="E1054" t="s">
        <v>29</v>
      </c>
      <c r="F1054" t="s">
        <v>32</v>
      </c>
      <c r="G1054">
        <v>48131504</v>
      </c>
      <c r="H1054" t="s">
        <v>4309</v>
      </c>
      <c r="I1054" t="s">
        <v>4310</v>
      </c>
      <c r="J1054" t="s">
        <v>4309</v>
      </c>
      <c r="K1054" s="12" t="s">
        <v>52</v>
      </c>
    </row>
    <row r="1055" spans="1:11" x14ac:dyDescent="0.35">
      <c r="A1055" s="12" t="str">
        <f t="shared" si="52"/>
        <v>A43B1</v>
      </c>
      <c r="B1055" s="12">
        <f t="shared" si="53"/>
        <v>1</v>
      </c>
      <c r="C1055" s="54">
        <v>43</v>
      </c>
      <c r="D1055" t="s">
        <v>4190</v>
      </c>
      <c r="E1055" t="s">
        <v>29</v>
      </c>
      <c r="F1055" t="s">
        <v>33</v>
      </c>
      <c r="G1055">
        <v>93142200</v>
      </c>
      <c r="H1055" t="s">
        <v>4311</v>
      </c>
      <c r="I1055" t="s">
        <v>4312</v>
      </c>
      <c r="J1055" t="s">
        <v>4311</v>
      </c>
      <c r="K1055" s="12" t="s">
        <v>1902</v>
      </c>
    </row>
    <row r="1056" spans="1:11" x14ac:dyDescent="0.35">
      <c r="A1056" s="12" t="str">
        <f t="shared" si="52"/>
        <v>A44B1</v>
      </c>
      <c r="B1056" s="12">
        <f t="shared" si="53"/>
        <v>1</v>
      </c>
      <c r="C1056" s="54">
        <v>44</v>
      </c>
      <c r="D1056" t="s">
        <v>4190</v>
      </c>
      <c r="E1056" t="s">
        <v>29</v>
      </c>
      <c r="F1056" t="s">
        <v>4313</v>
      </c>
      <c r="G1056">
        <v>93131803</v>
      </c>
      <c r="H1056" t="s">
        <v>4314</v>
      </c>
      <c r="I1056" t="s">
        <v>4315</v>
      </c>
      <c r="J1056" t="s">
        <v>4316</v>
      </c>
      <c r="K1056" s="12" t="s">
        <v>1902</v>
      </c>
    </row>
    <row r="1057" spans="1:11" x14ac:dyDescent="0.35">
      <c r="A1057" s="12" t="str">
        <f t="shared" si="52"/>
        <v>A44B2</v>
      </c>
      <c r="B1057" s="12">
        <f t="shared" si="53"/>
        <v>2</v>
      </c>
      <c r="C1057" s="54">
        <v>44</v>
      </c>
      <c r="D1057" t="s">
        <v>4190</v>
      </c>
      <c r="E1057" t="s">
        <v>29</v>
      </c>
      <c r="F1057" t="s">
        <v>4313</v>
      </c>
      <c r="G1057">
        <v>80131504</v>
      </c>
      <c r="H1057" t="s">
        <v>4317</v>
      </c>
      <c r="I1057" t="s">
        <v>4318</v>
      </c>
      <c r="J1057" t="s">
        <v>4317</v>
      </c>
      <c r="K1057" s="12" t="s">
        <v>52</v>
      </c>
    </row>
    <row r="1058" spans="1:11" x14ac:dyDescent="0.35">
      <c r="A1058" s="12" t="e">
        <f t="shared" si="52"/>
        <v>#N/A</v>
      </c>
      <c r="B1058" s="12">
        <f t="shared" si="53"/>
        <v>1</v>
      </c>
      <c r="C1058" s="12" t="e">
        <f t="shared" si="54"/>
        <v>#N/A</v>
      </c>
      <c r="D1058" t="s">
        <v>4190</v>
      </c>
      <c r="E1058" t="s">
        <v>29</v>
      </c>
      <c r="F1058" t="s">
        <v>4319</v>
      </c>
      <c r="G1058">
        <v>92101800</v>
      </c>
      <c r="H1058" t="s">
        <v>4320</v>
      </c>
      <c r="I1058" t="s">
        <v>4321</v>
      </c>
      <c r="J1058" t="s">
        <v>4322</v>
      </c>
      <c r="K1058" s="12" t="s">
        <v>1902</v>
      </c>
    </row>
    <row r="1059" spans="1:11" x14ac:dyDescent="0.35">
      <c r="A1059" s="12" t="e">
        <f t="shared" si="52"/>
        <v>#N/A</v>
      </c>
      <c r="B1059" s="12">
        <f t="shared" si="53"/>
        <v>1</v>
      </c>
      <c r="C1059" s="12" t="e">
        <f t="shared" si="54"/>
        <v>#N/A</v>
      </c>
      <c r="D1059" t="s">
        <v>4190</v>
      </c>
      <c r="E1059" t="s">
        <v>29</v>
      </c>
      <c r="F1059" t="s">
        <v>4319</v>
      </c>
      <c r="G1059">
        <v>92101803</v>
      </c>
      <c r="H1059" t="s">
        <v>4323</v>
      </c>
      <c r="I1059" t="s">
        <v>4324</v>
      </c>
      <c r="J1059" t="s">
        <v>4323</v>
      </c>
      <c r="K1059" s="12" t="s">
        <v>52</v>
      </c>
    </row>
    <row r="1060" spans="1:11" x14ac:dyDescent="0.35">
      <c r="A1060" s="12" t="e">
        <f t="shared" si="52"/>
        <v>#N/A</v>
      </c>
      <c r="B1060" s="12">
        <f t="shared" si="53"/>
        <v>1</v>
      </c>
      <c r="C1060" s="12" t="e">
        <f t="shared" si="54"/>
        <v>#N/A</v>
      </c>
      <c r="D1060" t="s">
        <v>4190</v>
      </c>
      <c r="E1060" t="s">
        <v>29</v>
      </c>
      <c r="F1060" t="s">
        <v>4319</v>
      </c>
      <c r="G1060">
        <v>92101801</v>
      </c>
      <c r="H1060" t="s">
        <v>4325</v>
      </c>
      <c r="I1060" t="s">
        <v>4326</v>
      </c>
      <c r="J1060" t="s">
        <v>4325</v>
      </c>
      <c r="K1060" s="12" t="s">
        <v>52</v>
      </c>
    </row>
    <row r="1061" spans="1:11" x14ac:dyDescent="0.35">
      <c r="A1061" s="12" t="e">
        <f t="shared" si="52"/>
        <v>#N/A</v>
      </c>
      <c r="B1061" s="12">
        <f t="shared" si="53"/>
        <v>1</v>
      </c>
      <c r="C1061" s="12" t="e">
        <f t="shared" si="54"/>
        <v>#N/A</v>
      </c>
      <c r="D1061" t="s">
        <v>4190</v>
      </c>
      <c r="E1061" t="s">
        <v>29</v>
      </c>
      <c r="F1061" t="s">
        <v>4319</v>
      </c>
      <c r="G1061">
        <v>92101804</v>
      </c>
      <c r="H1061" t="s">
        <v>4327</v>
      </c>
      <c r="I1061" t="s">
        <v>4328</v>
      </c>
      <c r="J1061" t="s">
        <v>4327</v>
      </c>
      <c r="K1061" s="12" t="s">
        <v>52</v>
      </c>
    </row>
    <row r="1062" spans="1:11" x14ac:dyDescent="0.35">
      <c r="A1062" s="12" t="e">
        <f t="shared" si="52"/>
        <v>#N/A</v>
      </c>
      <c r="B1062" s="12">
        <f t="shared" si="53"/>
        <v>1</v>
      </c>
      <c r="C1062" s="12" t="e">
        <f t="shared" si="54"/>
        <v>#N/A</v>
      </c>
      <c r="D1062" t="s">
        <v>4190</v>
      </c>
      <c r="E1062" t="s">
        <v>29</v>
      </c>
      <c r="F1062" t="s">
        <v>4319</v>
      </c>
      <c r="G1062">
        <v>80121901</v>
      </c>
      <c r="H1062" t="s">
        <v>4329</v>
      </c>
      <c r="I1062" t="s">
        <v>4330</v>
      </c>
      <c r="J1062" t="s">
        <v>4329</v>
      </c>
      <c r="K1062" s="12" t="s">
        <v>52</v>
      </c>
    </row>
    <row r="1063" spans="1:11" x14ac:dyDescent="0.35">
      <c r="A1063" s="12" t="e">
        <f t="shared" si="52"/>
        <v>#N/A</v>
      </c>
      <c r="B1063" s="12">
        <f t="shared" si="53"/>
        <v>1</v>
      </c>
      <c r="C1063" s="12" t="e">
        <f t="shared" si="54"/>
        <v>#N/A</v>
      </c>
      <c r="D1063" t="s">
        <v>4190</v>
      </c>
      <c r="E1063" t="s">
        <v>29</v>
      </c>
      <c r="F1063" t="s">
        <v>4331</v>
      </c>
      <c r="G1063">
        <v>86130000</v>
      </c>
      <c r="H1063" t="s">
        <v>4332</v>
      </c>
      <c r="I1063" t="s">
        <v>4333</v>
      </c>
      <c r="J1063" t="s">
        <v>4334</v>
      </c>
      <c r="K1063" s="12" t="s">
        <v>1902</v>
      </c>
    </row>
    <row r="1064" spans="1:11" x14ac:dyDescent="0.35">
      <c r="A1064" s="12" t="e">
        <f t="shared" si="52"/>
        <v>#N/A</v>
      </c>
      <c r="B1064" s="12">
        <f t="shared" si="53"/>
        <v>1</v>
      </c>
      <c r="C1064" s="12" t="e">
        <f t="shared" si="54"/>
        <v>#N/A</v>
      </c>
      <c r="D1064" t="s">
        <v>4190</v>
      </c>
      <c r="E1064" t="s">
        <v>29</v>
      </c>
      <c r="F1064" t="s">
        <v>4331</v>
      </c>
      <c r="G1064">
        <v>86111600</v>
      </c>
      <c r="H1064" t="s">
        <v>4335</v>
      </c>
      <c r="I1064" t="s">
        <v>4336</v>
      </c>
      <c r="J1064" t="s">
        <v>4337</v>
      </c>
      <c r="K1064" s="12" t="s">
        <v>52</v>
      </c>
    </row>
    <row r="1065" spans="1:11" x14ac:dyDescent="0.35">
      <c r="A1065" s="12" t="e">
        <f t="shared" si="52"/>
        <v>#N/A</v>
      </c>
      <c r="B1065" s="12">
        <f t="shared" si="53"/>
        <v>1</v>
      </c>
      <c r="C1065" s="12" t="e">
        <f t="shared" si="54"/>
        <v>#N/A</v>
      </c>
      <c r="D1065" t="s">
        <v>4190</v>
      </c>
      <c r="E1065" t="s">
        <v>29</v>
      </c>
      <c r="F1065" t="s">
        <v>4331</v>
      </c>
      <c r="G1065">
        <v>86100000</v>
      </c>
      <c r="H1065" t="s">
        <v>4338</v>
      </c>
      <c r="I1065" t="s">
        <v>4339</v>
      </c>
      <c r="J1065" t="s">
        <v>4340</v>
      </c>
      <c r="K1065" s="12" t="s">
        <v>52</v>
      </c>
    </row>
    <row r="1066" spans="1:11" x14ac:dyDescent="0.35">
      <c r="A1066" s="12" t="e">
        <f t="shared" si="52"/>
        <v>#N/A</v>
      </c>
      <c r="B1066" s="12">
        <f t="shared" si="53"/>
        <v>1</v>
      </c>
      <c r="C1066" s="12" t="e">
        <f t="shared" si="54"/>
        <v>#N/A</v>
      </c>
      <c r="D1066" t="s">
        <v>4190</v>
      </c>
      <c r="E1066" t="s">
        <v>4341</v>
      </c>
      <c r="F1066" t="s">
        <v>4342</v>
      </c>
      <c r="G1066">
        <v>43232500</v>
      </c>
      <c r="H1066" t="s">
        <v>4343</v>
      </c>
      <c r="I1066" t="s">
        <v>4344</v>
      </c>
      <c r="J1066" t="s">
        <v>4343</v>
      </c>
      <c r="K1066" s="12" t="s">
        <v>1902</v>
      </c>
    </row>
    <row r="1067" spans="1:11" x14ac:dyDescent="0.35">
      <c r="A1067" s="12" t="e">
        <f t="shared" si="52"/>
        <v>#N/A</v>
      </c>
      <c r="B1067" s="12">
        <f t="shared" si="53"/>
        <v>1</v>
      </c>
      <c r="C1067" s="12" t="e">
        <f t="shared" si="54"/>
        <v>#N/A</v>
      </c>
      <c r="D1067" t="s">
        <v>4190</v>
      </c>
      <c r="E1067" t="s">
        <v>4341</v>
      </c>
      <c r="F1067" t="s">
        <v>4345</v>
      </c>
      <c r="G1067">
        <v>55101509</v>
      </c>
      <c r="H1067" t="s">
        <v>4346</v>
      </c>
      <c r="I1067" t="s">
        <v>4347</v>
      </c>
      <c r="J1067" t="s">
        <v>4346</v>
      </c>
      <c r="K1067" s="12" t="s">
        <v>1902</v>
      </c>
    </row>
    <row r="1068" spans="1:11" x14ac:dyDescent="0.35">
      <c r="A1068" s="12" t="e">
        <f t="shared" si="52"/>
        <v>#N/A</v>
      </c>
      <c r="B1068" s="12">
        <f t="shared" si="53"/>
        <v>1</v>
      </c>
      <c r="C1068" s="12" t="e">
        <f t="shared" si="54"/>
        <v>#N/A</v>
      </c>
      <c r="D1068" t="s">
        <v>4190</v>
      </c>
      <c r="E1068" t="s">
        <v>4341</v>
      </c>
      <c r="F1068" t="s">
        <v>4345</v>
      </c>
      <c r="G1068">
        <v>60102300</v>
      </c>
      <c r="H1068" t="s">
        <v>4348</v>
      </c>
      <c r="I1068" t="s">
        <v>4349</v>
      </c>
      <c r="J1068" t="s">
        <v>4350</v>
      </c>
      <c r="K1068" s="12" t="s">
        <v>52</v>
      </c>
    </row>
    <row r="1069" spans="1:11" x14ac:dyDescent="0.35">
      <c r="A1069" s="12" t="e">
        <f t="shared" si="52"/>
        <v>#N/A</v>
      </c>
      <c r="B1069" s="12">
        <f t="shared" si="53"/>
        <v>1</v>
      </c>
      <c r="C1069" s="12" t="e">
        <f t="shared" si="54"/>
        <v>#N/A</v>
      </c>
      <c r="D1069" t="s">
        <v>4190</v>
      </c>
      <c r="E1069" t="s">
        <v>4341</v>
      </c>
      <c r="F1069" t="s">
        <v>4345</v>
      </c>
      <c r="G1069">
        <v>55101509</v>
      </c>
      <c r="H1069" t="s">
        <v>4346</v>
      </c>
      <c r="I1069" t="s">
        <v>4351</v>
      </c>
      <c r="J1069" t="s">
        <v>4352</v>
      </c>
      <c r="K1069" s="12" t="s">
        <v>52</v>
      </c>
    </row>
    <row r="1070" spans="1:11" x14ac:dyDescent="0.35">
      <c r="A1070" s="12" t="e">
        <f t="shared" si="52"/>
        <v>#N/A</v>
      </c>
      <c r="B1070" s="12">
        <f t="shared" si="53"/>
        <v>1</v>
      </c>
      <c r="C1070" s="12" t="e">
        <f t="shared" si="54"/>
        <v>#N/A</v>
      </c>
      <c r="D1070" t="s">
        <v>4190</v>
      </c>
      <c r="E1070" t="s">
        <v>4341</v>
      </c>
      <c r="F1070" t="s">
        <v>4353</v>
      </c>
      <c r="G1070">
        <v>60100000</v>
      </c>
      <c r="H1070" t="s">
        <v>4354</v>
      </c>
      <c r="I1070" t="s">
        <v>4355</v>
      </c>
      <c r="J1070" t="s">
        <v>4354</v>
      </c>
      <c r="K1070" s="12" t="s">
        <v>1902</v>
      </c>
    </row>
    <row r="1071" spans="1:11" x14ac:dyDescent="0.35">
      <c r="A1071" s="12" t="e">
        <f t="shared" si="52"/>
        <v>#N/A</v>
      </c>
      <c r="B1071" s="12">
        <f t="shared" si="53"/>
        <v>1</v>
      </c>
      <c r="C1071" s="12" t="e">
        <f t="shared" si="54"/>
        <v>#N/A</v>
      </c>
      <c r="D1071" t="s">
        <v>4190</v>
      </c>
      <c r="E1071" t="s">
        <v>4341</v>
      </c>
      <c r="F1071" t="s">
        <v>4353</v>
      </c>
      <c r="G1071">
        <v>55101523</v>
      </c>
      <c r="H1071" t="s">
        <v>4356</v>
      </c>
      <c r="I1071" t="s">
        <v>4357</v>
      </c>
      <c r="J1071" t="s">
        <v>4356</v>
      </c>
      <c r="K1071" s="12" t="s">
        <v>52</v>
      </c>
    </row>
    <row r="1072" spans="1:11" x14ac:dyDescent="0.35">
      <c r="A1072" s="12" t="e">
        <f t="shared" si="52"/>
        <v>#N/A</v>
      </c>
      <c r="B1072" s="12">
        <f t="shared" si="53"/>
        <v>1</v>
      </c>
      <c r="C1072" s="12" t="e">
        <f t="shared" si="54"/>
        <v>#N/A</v>
      </c>
      <c r="D1072" t="s">
        <v>4190</v>
      </c>
      <c r="E1072" t="s">
        <v>4341</v>
      </c>
      <c r="F1072" t="s">
        <v>4353</v>
      </c>
      <c r="G1072">
        <v>60101700</v>
      </c>
      <c r="H1072" t="s">
        <v>4358</v>
      </c>
      <c r="I1072" t="s">
        <v>4359</v>
      </c>
      <c r="J1072" t="s">
        <v>4358</v>
      </c>
      <c r="K1072" s="12" t="s">
        <v>52</v>
      </c>
    </row>
    <row r="1073" spans="1:11" x14ac:dyDescent="0.35">
      <c r="A1073" s="12" t="e">
        <f t="shared" si="52"/>
        <v>#N/A</v>
      </c>
      <c r="B1073" s="12">
        <f t="shared" si="53"/>
        <v>1</v>
      </c>
      <c r="C1073" s="12" t="e">
        <f t="shared" si="54"/>
        <v>#N/A</v>
      </c>
      <c r="D1073" t="s">
        <v>4190</v>
      </c>
      <c r="E1073" t="s">
        <v>4341</v>
      </c>
      <c r="F1073" t="s">
        <v>4353</v>
      </c>
      <c r="G1073">
        <v>60101100</v>
      </c>
      <c r="H1073" t="s">
        <v>4360</v>
      </c>
      <c r="I1073" t="s">
        <v>4361</v>
      </c>
      <c r="J1073" t="s">
        <v>4360</v>
      </c>
      <c r="K1073" s="12" t="s">
        <v>52</v>
      </c>
    </row>
    <row r="1074" spans="1:11" x14ac:dyDescent="0.35">
      <c r="A1074" s="12" t="e">
        <f t="shared" si="52"/>
        <v>#N/A</v>
      </c>
      <c r="B1074" s="12">
        <f t="shared" si="53"/>
        <v>1</v>
      </c>
      <c r="C1074" s="12" t="e">
        <f t="shared" si="54"/>
        <v>#N/A</v>
      </c>
      <c r="D1074" t="s">
        <v>4190</v>
      </c>
      <c r="E1074" t="s">
        <v>4341</v>
      </c>
      <c r="F1074" t="s">
        <v>4353</v>
      </c>
      <c r="G1074">
        <v>60103400</v>
      </c>
      <c r="H1074" t="s">
        <v>4362</v>
      </c>
      <c r="I1074" t="s">
        <v>4363</v>
      </c>
      <c r="J1074" t="s">
        <v>4364</v>
      </c>
      <c r="K1074" s="12" t="s">
        <v>52</v>
      </c>
    </row>
    <row r="1075" spans="1:11" x14ac:dyDescent="0.35">
      <c r="A1075" s="12" t="e">
        <f t="shared" si="52"/>
        <v>#N/A</v>
      </c>
      <c r="B1075" s="12">
        <f t="shared" si="53"/>
        <v>1</v>
      </c>
      <c r="C1075" s="12" t="e">
        <f t="shared" si="54"/>
        <v>#N/A</v>
      </c>
      <c r="D1075" t="s">
        <v>4190</v>
      </c>
      <c r="E1075" t="s">
        <v>4341</v>
      </c>
      <c r="F1075" t="s">
        <v>4353</v>
      </c>
      <c r="G1075">
        <v>60103900</v>
      </c>
      <c r="H1075" t="s">
        <v>4365</v>
      </c>
      <c r="I1075" t="s">
        <v>4366</v>
      </c>
      <c r="J1075" t="s">
        <v>4367</v>
      </c>
      <c r="K1075" s="12" t="s">
        <v>52</v>
      </c>
    </row>
    <row r="1076" spans="1:11" x14ac:dyDescent="0.35">
      <c r="A1076" s="12" t="e">
        <f t="shared" si="52"/>
        <v>#N/A</v>
      </c>
      <c r="B1076" s="12">
        <f t="shared" si="53"/>
        <v>1</v>
      </c>
      <c r="C1076" s="12" t="e">
        <f t="shared" si="54"/>
        <v>#N/A</v>
      </c>
      <c r="D1076" t="s">
        <v>4190</v>
      </c>
      <c r="E1076" t="s">
        <v>4341</v>
      </c>
      <c r="F1076" t="s">
        <v>4353</v>
      </c>
      <c r="G1076">
        <v>60104100</v>
      </c>
      <c r="H1076" t="s">
        <v>4368</v>
      </c>
      <c r="I1076" t="s">
        <v>4369</v>
      </c>
      <c r="J1076" t="s">
        <v>4370</v>
      </c>
      <c r="K1076" s="12" t="s">
        <v>52</v>
      </c>
    </row>
    <row r="1077" spans="1:11" x14ac:dyDescent="0.35">
      <c r="A1077" s="12" t="e">
        <f t="shared" si="52"/>
        <v>#N/A</v>
      </c>
      <c r="B1077" s="12">
        <f t="shared" si="53"/>
        <v>1</v>
      </c>
      <c r="C1077" s="12" t="e">
        <f t="shared" si="54"/>
        <v>#N/A</v>
      </c>
      <c r="D1077" t="s">
        <v>4190</v>
      </c>
      <c r="E1077" t="s">
        <v>4341</v>
      </c>
      <c r="F1077" t="s">
        <v>4353</v>
      </c>
      <c r="G1077">
        <v>60104000</v>
      </c>
      <c r="H1077" t="s">
        <v>4371</v>
      </c>
      <c r="I1077" t="s">
        <v>4372</v>
      </c>
      <c r="J1077" t="s">
        <v>4373</v>
      </c>
      <c r="K1077" s="12" t="s">
        <v>52</v>
      </c>
    </row>
    <row r="1078" spans="1:11" x14ac:dyDescent="0.35">
      <c r="A1078" s="12" t="e">
        <f t="shared" si="52"/>
        <v>#N/A</v>
      </c>
      <c r="B1078" s="12">
        <f t="shared" si="53"/>
        <v>1</v>
      </c>
      <c r="C1078" s="12" t="e">
        <f t="shared" si="54"/>
        <v>#N/A</v>
      </c>
      <c r="D1078" t="s">
        <v>4190</v>
      </c>
      <c r="E1078" t="s">
        <v>4341</v>
      </c>
      <c r="F1078" t="s">
        <v>4353</v>
      </c>
      <c r="G1078">
        <v>60103925</v>
      </c>
      <c r="H1078" t="s">
        <v>4374</v>
      </c>
      <c r="I1078" t="s">
        <v>4375</v>
      </c>
      <c r="J1078" t="s">
        <v>4376</v>
      </c>
      <c r="K1078" s="12" t="s">
        <v>52</v>
      </c>
    </row>
    <row r="1079" spans="1:11" x14ac:dyDescent="0.35">
      <c r="A1079" s="12" t="e">
        <f t="shared" si="52"/>
        <v>#N/A</v>
      </c>
      <c r="B1079" s="12">
        <f t="shared" si="53"/>
        <v>1</v>
      </c>
      <c r="C1079" s="12" t="e">
        <f t="shared" si="54"/>
        <v>#N/A</v>
      </c>
      <c r="D1079" t="s">
        <v>4190</v>
      </c>
      <c r="E1079" t="s">
        <v>4341</v>
      </c>
      <c r="F1079" t="s">
        <v>4353</v>
      </c>
      <c r="G1079">
        <v>60104408</v>
      </c>
      <c r="H1079" t="s">
        <v>4377</v>
      </c>
      <c r="I1079" t="s">
        <v>4378</v>
      </c>
      <c r="J1079" t="s">
        <v>4379</v>
      </c>
      <c r="K1079" s="12" t="s">
        <v>52</v>
      </c>
    </row>
    <row r="1080" spans="1:11" x14ac:dyDescent="0.35">
      <c r="A1080" s="12" t="e">
        <f t="shared" si="52"/>
        <v>#N/A</v>
      </c>
      <c r="B1080" s="12">
        <f t="shared" si="53"/>
        <v>1</v>
      </c>
      <c r="C1080" s="12" t="e">
        <f t="shared" si="54"/>
        <v>#N/A</v>
      </c>
      <c r="D1080" t="s">
        <v>4190</v>
      </c>
      <c r="E1080" t="s">
        <v>4341</v>
      </c>
      <c r="F1080" t="s">
        <v>4353</v>
      </c>
      <c r="G1080">
        <v>60104303</v>
      </c>
      <c r="H1080" t="s">
        <v>4380</v>
      </c>
      <c r="I1080" t="s">
        <v>4381</v>
      </c>
      <c r="J1080" t="s">
        <v>4382</v>
      </c>
      <c r="K1080" s="12" t="s">
        <v>52</v>
      </c>
    </row>
    <row r="1081" spans="1:11" x14ac:dyDescent="0.35">
      <c r="A1081" s="12" t="e">
        <f t="shared" si="52"/>
        <v>#N/A</v>
      </c>
      <c r="B1081" s="12">
        <f t="shared" si="53"/>
        <v>1</v>
      </c>
      <c r="C1081" s="12" t="e">
        <f t="shared" si="54"/>
        <v>#N/A</v>
      </c>
      <c r="D1081" t="s">
        <v>4190</v>
      </c>
      <c r="E1081" t="s">
        <v>4341</v>
      </c>
      <c r="F1081" t="s">
        <v>4353</v>
      </c>
      <c r="G1081">
        <v>60104400</v>
      </c>
      <c r="H1081" t="s">
        <v>4383</v>
      </c>
      <c r="I1081" t="s">
        <v>4384</v>
      </c>
      <c r="J1081" t="s">
        <v>4385</v>
      </c>
      <c r="K1081" s="12" t="s">
        <v>52</v>
      </c>
    </row>
    <row r="1082" spans="1:11" x14ac:dyDescent="0.35">
      <c r="A1082" s="12" t="e">
        <f t="shared" si="52"/>
        <v>#N/A</v>
      </c>
      <c r="B1082" s="12">
        <f t="shared" si="53"/>
        <v>1</v>
      </c>
      <c r="C1082" s="12" t="e">
        <f t="shared" si="54"/>
        <v>#N/A</v>
      </c>
      <c r="D1082" t="s">
        <v>4190</v>
      </c>
      <c r="E1082" t="s">
        <v>4341</v>
      </c>
      <c r="F1082" t="s">
        <v>4353</v>
      </c>
      <c r="G1082">
        <v>60104500</v>
      </c>
      <c r="H1082" t="s">
        <v>4386</v>
      </c>
      <c r="I1082" t="s">
        <v>4387</v>
      </c>
      <c r="J1082" t="s">
        <v>4388</v>
      </c>
      <c r="K1082" s="12" t="s">
        <v>52</v>
      </c>
    </row>
    <row r="1083" spans="1:11" x14ac:dyDescent="0.35">
      <c r="A1083" s="12" t="e">
        <f t="shared" si="52"/>
        <v>#N/A</v>
      </c>
      <c r="B1083" s="12">
        <f t="shared" si="53"/>
        <v>1</v>
      </c>
      <c r="C1083" s="12" t="e">
        <f t="shared" si="54"/>
        <v>#N/A</v>
      </c>
      <c r="D1083" t="s">
        <v>4190</v>
      </c>
      <c r="E1083" t="s">
        <v>4341</v>
      </c>
      <c r="F1083" t="s">
        <v>4353</v>
      </c>
      <c r="G1083">
        <v>60104600</v>
      </c>
      <c r="H1083" t="s">
        <v>4389</v>
      </c>
      <c r="I1083" t="s">
        <v>4390</v>
      </c>
      <c r="J1083" t="s">
        <v>4391</v>
      </c>
      <c r="K1083" s="12" t="s">
        <v>52</v>
      </c>
    </row>
    <row r="1084" spans="1:11" x14ac:dyDescent="0.35">
      <c r="A1084" s="12" t="e">
        <f t="shared" si="52"/>
        <v>#N/A</v>
      </c>
      <c r="B1084" s="12">
        <f t="shared" si="53"/>
        <v>1</v>
      </c>
      <c r="C1084" s="12" t="e">
        <f t="shared" si="54"/>
        <v>#N/A</v>
      </c>
      <c r="D1084" t="s">
        <v>4190</v>
      </c>
      <c r="E1084" t="s">
        <v>4341</v>
      </c>
      <c r="F1084" t="s">
        <v>4353</v>
      </c>
      <c r="G1084">
        <v>60104900</v>
      </c>
      <c r="H1084" t="s">
        <v>4392</v>
      </c>
      <c r="I1084" t="s">
        <v>4393</v>
      </c>
      <c r="J1084" t="s">
        <v>4394</v>
      </c>
      <c r="K1084" s="12" t="s">
        <v>52</v>
      </c>
    </row>
    <row r="1085" spans="1:11" x14ac:dyDescent="0.35">
      <c r="A1085" s="12" t="e">
        <f t="shared" si="52"/>
        <v>#N/A</v>
      </c>
      <c r="B1085" s="12">
        <f t="shared" si="53"/>
        <v>1</v>
      </c>
      <c r="C1085" s="12" t="e">
        <f t="shared" si="54"/>
        <v>#N/A</v>
      </c>
      <c r="D1085" t="s">
        <v>4190</v>
      </c>
      <c r="E1085" t="s">
        <v>4341</v>
      </c>
      <c r="F1085" t="s">
        <v>4353</v>
      </c>
      <c r="G1085">
        <v>60105800</v>
      </c>
      <c r="H1085" t="s">
        <v>4395</v>
      </c>
      <c r="I1085" t="s">
        <v>4396</v>
      </c>
      <c r="J1085" t="s">
        <v>4397</v>
      </c>
      <c r="K1085" s="12" t="s">
        <v>52</v>
      </c>
    </row>
    <row r="1086" spans="1:11" x14ac:dyDescent="0.35">
      <c r="A1086" s="12" t="e">
        <f t="shared" si="52"/>
        <v>#N/A</v>
      </c>
      <c r="B1086" s="12">
        <f t="shared" si="53"/>
        <v>1</v>
      </c>
      <c r="C1086" s="12" t="e">
        <f t="shared" si="54"/>
        <v>#N/A</v>
      </c>
      <c r="D1086" t="s">
        <v>4190</v>
      </c>
      <c r="E1086" t="s">
        <v>4341</v>
      </c>
      <c r="F1086" t="s">
        <v>4353</v>
      </c>
      <c r="G1086">
        <v>60106200</v>
      </c>
      <c r="H1086" t="s">
        <v>4398</v>
      </c>
      <c r="I1086" t="s">
        <v>4399</v>
      </c>
      <c r="J1086" t="s">
        <v>4400</v>
      </c>
      <c r="K1086" s="12" t="s">
        <v>52</v>
      </c>
    </row>
    <row r="1087" spans="1:11" x14ac:dyDescent="0.35">
      <c r="A1087" s="12" t="e">
        <f t="shared" si="52"/>
        <v>#N/A</v>
      </c>
      <c r="B1087" s="12">
        <f t="shared" si="53"/>
        <v>1</v>
      </c>
      <c r="C1087" s="12" t="e">
        <f t="shared" si="54"/>
        <v>#N/A</v>
      </c>
      <c r="D1087" t="s">
        <v>4190</v>
      </c>
      <c r="E1087" t="s">
        <v>4341</v>
      </c>
      <c r="F1087" t="s">
        <v>4353</v>
      </c>
      <c r="G1087">
        <v>60110000</v>
      </c>
      <c r="H1087" t="s">
        <v>4401</v>
      </c>
      <c r="I1087" t="s">
        <v>4402</v>
      </c>
      <c r="J1087" t="s">
        <v>4403</v>
      </c>
      <c r="K1087" s="12" t="s">
        <v>52</v>
      </c>
    </row>
    <row r="1088" spans="1:11" x14ac:dyDescent="0.35">
      <c r="A1088" s="12" t="e">
        <f t="shared" si="52"/>
        <v>#N/A</v>
      </c>
      <c r="B1088" s="12">
        <f t="shared" si="53"/>
        <v>1</v>
      </c>
      <c r="C1088" s="12" t="e">
        <f t="shared" si="54"/>
        <v>#N/A</v>
      </c>
      <c r="D1088" t="s">
        <v>4190</v>
      </c>
      <c r="E1088" t="s">
        <v>4341</v>
      </c>
      <c r="F1088" t="s">
        <v>4353</v>
      </c>
      <c r="G1088">
        <v>60120000</v>
      </c>
      <c r="H1088" t="s">
        <v>4404</v>
      </c>
      <c r="I1088" t="s">
        <v>4405</v>
      </c>
      <c r="J1088" t="s">
        <v>4406</v>
      </c>
      <c r="K1088" s="12" t="s">
        <v>52</v>
      </c>
    </row>
    <row r="1089" spans="1:11" x14ac:dyDescent="0.35">
      <c r="A1089" s="12" t="e">
        <f t="shared" si="52"/>
        <v>#N/A</v>
      </c>
      <c r="B1089" s="12">
        <f t="shared" si="53"/>
        <v>1</v>
      </c>
      <c r="C1089" s="12" t="e">
        <f t="shared" si="54"/>
        <v>#N/A</v>
      </c>
      <c r="D1089" t="s">
        <v>4190</v>
      </c>
      <c r="E1089" t="s">
        <v>4341</v>
      </c>
      <c r="F1089" t="s">
        <v>4353</v>
      </c>
      <c r="G1089">
        <v>60130000</v>
      </c>
      <c r="H1089" t="s">
        <v>4407</v>
      </c>
      <c r="I1089" t="s">
        <v>4408</v>
      </c>
      <c r="J1089" t="s">
        <v>4409</v>
      </c>
      <c r="K1089" s="12" t="s">
        <v>52</v>
      </c>
    </row>
    <row r="1090" spans="1:11" x14ac:dyDescent="0.35">
      <c r="A1090" s="12" t="e">
        <f t="shared" si="52"/>
        <v>#N/A</v>
      </c>
      <c r="B1090" s="12">
        <f t="shared" si="53"/>
        <v>1</v>
      </c>
      <c r="C1090" s="12" t="e">
        <f t="shared" si="54"/>
        <v>#N/A</v>
      </c>
      <c r="D1090" t="s">
        <v>4190</v>
      </c>
      <c r="E1090" t="s">
        <v>4341</v>
      </c>
      <c r="F1090" t="s">
        <v>4353</v>
      </c>
      <c r="G1090">
        <v>60105401</v>
      </c>
      <c r="H1090" t="s">
        <v>4410</v>
      </c>
      <c r="I1090" t="s">
        <v>4411</v>
      </c>
      <c r="J1090" t="s">
        <v>4412</v>
      </c>
      <c r="K1090" s="12" t="s">
        <v>52</v>
      </c>
    </row>
    <row r="1091" spans="1:11" x14ac:dyDescent="0.35">
      <c r="A1091" s="12" t="e">
        <f t="shared" ref="A1091:A1154" si="55">"A"&amp;C1091&amp;"B"&amp;B1091</f>
        <v>#N/A</v>
      </c>
      <c r="B1091" s="12">
        <f t="shared" si="53"/>
        <v>1</v>
      </c>
      <c r="C1091" s="12" t="e">
        <f t="shared" ref="C1091:C1154" si="56">VLOOKUP(D1091&amp;E1091&amp;F1091,T:U,2,FALSE)</f>
        <v>#N/A</v>
      </c>
      <c r="D1091" t="s">
        <v>4190</v>
      </c>
      <c r="E1091" t="s">
        <v>4341</v>
      </c>
      <c r="F1091" t="s">
        <v>4353</v>
      </c>
      <c r="G1091">
        <v>60105500</v>
      </c>
      <c r="H1091" t="s">
        <v>4413</v>
      </c>
      <c r="I1091" t="s">
        <v>4414</v>
      </c>
      <c r="J1091" t="s">
        <v>4415</v>
      </c>
      <c r="K1091" s="12" t="s">
        <v>52</v>
      </c>
    </row>
    <row r="1092" spans="1:11" x14ac:dyDescent="0.35">
      <c r="A1092" s="12" t="e">
        <f t="shared" si="55"/>
        <v>#N/A</v>
      </c>
      <c r="B1092" s="12">
        <f t="shared" ref="B1092:B1155" si="57">IFERROR(IF(C1092=C1091,B1091+1,1),1)</f>
        <v>1</v>
      </c>
      <c r="C1092" s="12" t="e">
        <f t="shared" si="56"/>
        <v>#N/A</v>
      </c>
      <c r="D1092" t="s">
        <v>4190</v>
      </c>
      <c r="E1092" t="s">
        <v>4341</v>
      </c>
      <c r="F1092" t="s">
        <v>4353</v>
      </c>
      <c r="G1092">
        <v>60105600</v>
      </c>
      <c r="H1092" t="s">
        <v>4416</v>
      </c>
      <c r="I1092" t="s">
        <v>4417</v>
      </c>
      <c r="J1092" t="s">
        <v>4418</v>
      </c>
      <c r="K1092" s="12" t="s">
        <v>52</v>
      </c>
    </row>
    <row r="1093" spans="1:11" x14ac:dyDescent="0.35">
      <c r="A1093" s="12" t="e">
        <f t="shared" si="55"/>
        <v>#N/A</v>
      </c>
      <c r="B1093" s="12">
        <f t="shared" si="57"/>
        <v>1</v>
      </c>
      <c r="C1093" s="12" t="e">
        <f t="shared" si="56"/>
        <v>#N/A</v>
      </c>
      <c r="D1093" t="s">
        <v>4190</v>
      </c>
      <c r="E1093" t="s">
        <v>4341</v>
      </c>
      <c r="F1093" t="s">
        <v>4353</v>
      </c>
      <c r="G1093">
        <v>60101000</v>
      </c>
      <c r="H1093" t="s">
        <v>4419</v>
      </c>
      <c r="I1093" t="s">
        <v>4420</v>
      </c>
      <c r="J1093" t="s">
        <v>4421</v>
      </c>
      <c r="K1093" s="12" t="s">
        <v>52</v>
      </c>
    </row>
    <row r="1094" spans="1:11" x14ac:dyDescent="0.35">
      <c r="A1094" s="12" t="e">
        <f t="shared" si="55"/>
        <v>#N/A</v>
      </c>
      <c r="B1094" s="12">
        <f t="shared" si="57"/>
        <v>1</v>
      </c>
      <c r="C1094" s="12" t="e">
        <f t="shared" si="56"/>
        <v>#N/A</v>
      </c>
      <c r="D1094" t="s">
        <v>4190</v>
      </c>
      <c r="E1094" t="s">
        <v>4341</v>
      </c>
      <c r="F1094" t="s">
        <v>4353</v>
      </c>
      <c r="G1094">
        <v>60102100</v>
      </c>
      <c r="H1094" t="s">
        <v>4422</v>
      </c>
      <c r="I1094" t="s">
        <v>4423</v>
      </c>
      <c r="J1094" t="s">
        <v>4424</v>
      </c>
      <c r="K1094" s="12" t="s">
        <v>52</v>
      </c>
    </row>
    <row r="1095" spans="1:11" x14ac:dyDescent="0.35">
      <c r="A1095" s="12" t="e">
        <f t="shared" si="55"/>
        <v>#N/A</v>
      </c>
      <c r="B1095" s="12">
        <f t="shared" si="57"/>
        <v>1</v>
      </c>
      <c r="C1095" s="12" t="e">
        <f t="shared" si="56"/>
        <v>#N/A</v>
      </c>
      <c r="D1095" t="s">
        <v>4190</v>
      </c>
      <c r="E1095" t="s">
        <v>4341</v>
      </c>
      <c r="F1095" t="s">
        <v>4353</v>
      </c>
      <c r="G1095">
        <v>60103700</v>
      </c>
      <c r="H1095" t="s">
        <v>4425</v>
      </c>
      <c r="I1095" t="s">
        <v>4426</v>
      </c>
      <c r="J1095" t="s">
        <v>4427</v>
      </c>
      <c r="K1095" s="12" t="s">
        <v>52</v>
      </c>
    </row>
    <row r="1096" spans="1:11" x14ac:dyDescent="0.35">
      <c r="A1096" s="12" t="e">
        <f t="shared" si="55"/>
        <v>#N/A</v>
      </c>
      <c r="B1096" s="12">
        <f t="shared" si="57"/>
        <v>1</v>
      </c>
      <c r="C1096" s="12" t="e">
        <f t="shared" si="56"/>
        <v>#N/A</v>
      </c>
      <c r="D1096" t="s">
        <v>4190</v>
      </c>
      <c r="E1096" t="s">
        <v>4341</v>
      </c>
      <c r="F1096" t="s">
        <v>4353</v>
      </c>
      <c r="G1096">
        <v>60105200</v>
      </c>
      <c r="H1096" t="s">
        <v>4428</v>
      </c>
      <c r="I1096" t="s">
        <v>4429</v>
      </c>
      <c r="J1096" t="s">
        <v>4430</v>
      </c>
      <c r="K1096" s="12" t="s">
        <v>52</v>
      </c>
    </row>
    <row r="1097" spans="1:11" x14ac:dyDescent="0.35">
      <c r="A1097" s="12" t="e">
        <f t="shared" si="55"/>
        <v>#N/A</v>
      </c>
      <c r="B1097" s="12">
        <f t="shared" si="57"/>
        <v>1</v>
      </c>
      <c r="C1097" s="12" t="e">
        <f t="shared" si="56"/>
        <v>#N/A</v>
      </c>
      <c r="D1097" t="s">
        <v>4190</v>
      </c>
      <c r="E1097" t="s">
        <v>4341</v>
      </c>
      <c r="F1097" t="s">
        <v>4353</v>
      </c>
      <c r="G1097">
        <v>60106101</v>
      </c>
      <c r="H1097" t="s">
        <v>4431</v>
      </c>
      <c r="I1097" t="s">
        <v>4432</v>
      </c>
      <c r="J1097" t="s">
        <v>4433</v>
      </c>
      <c r="K1097" s="12" t="s">
        <v>52</v>
      </c>
    </row>
    <row r="1098" spans="1:11" x14ac:dyDescent="0.35">
      <c r="A1098" s="12" t="e">
        <f t="shared" si="55"/>
        <v>#N/A</v>
      </c>
      <c r="B1098" s="12">
        <f t="shared" si="57"/>
        <v>1</v>
      </c>
      <c r="C1098" s="12" t="e">
        <f t="shared" si="56"/>
        <v>#N/A</v>
      </c>
      <c r="D1098" t="s">
        <v>4190</v>
      </c>
      <c r="E1098" t="s">
        <v>4341</v>
      </c>
      <c r="F1098" t="s">
        <v>4353</v>
      </c>
      <c r="G1098">
        <v>60106102</v>
      </c>
      <c r="H1098" t="s">
        <v>4434</v>
      </c>
      <c r="I1098" t="s">
        <v>4435</v>
      </c>
      <c r="J1098" t="s">
        <v>4436</v>
      </c>
      <c r="K1098" s="12" t="s">
        <v>52</v>
      </c>
    </row>
    <row r="1099" spans="1:11" x14ac:dyDescent="0.35">
      <c r="A1099" s="12" t="e">
        <f t="shared" si="55"/>
        <v>#N/A</v>
      </c>
      <c r="B1099" s="12">
        <f t="shared" si="57"/>
        <v>1</v>
      </c>
      <c r="C1099" s="12" t="e">
        <f t="shared" si="56"/>
        <v>#N/A</v>
      </c>
      <c r="D1099" t="s">
        <v>4190</v>
      </c>
      <c r="E1099" t="s">
        <v>4341</v>
      </c>
      <c r="F1099" t="s">
        <v>4353</v>
      </c>
      <c r="G1099">
        <v>60106103</v>
      </c>
      <c r="H1099" t="s">
        <v>4437</v>
      </c>
      <c r="I1099" t="s">
        <v>4438</v>
      </c>
      <c r="J1099" t="s">
        <v>4439</v>
      </c>
      <c r="K1099" s="12" t="s">
        <v>52</v>
      </c>
    </row>
    <row r="1100" spans="1:11" x14ac:dyDescent="0.35">
      <c r="A1100" s="12" t="e">
        <f t="shared" si="55"/>
        <v>#N/A</v>
      </c>
      <c r="B1100" s="12">
        <f t="shared" si="57"/>
        <v>1</v>
      </c>
      <c r="C1100" s="12" t="e">
        <f t="shared" si="56"/>
        <v>#N/A</v>
      </c>
      <c r="D1100" t="s">
        <v>4190</v>
      </c>
      <c r="E1100" t="s">
        <v>4341</v>
      </c>
      <c r="F1100" t="s">
        <v>4353</v>
      </c>
      <c r="G1100">
        <v>60106104</v>
      </c>
      <c r="H1100" t="s">
        <v>4440</v>
      </c>
      <c r="I1100" t="s">
        <v>4441</v>
      </c>
      <c r="J1100" t="s">
        <v>4442</v>
      </c>
      <c r="K1100" s="12" t="s">
        <v>52</v>
      </c>
    </row>
    <row r="1101" spans="1:11" x14ac:dyDescent="0.35">
      <c r="A1101" s="12" t="e">
        <f t="shared" si="55"/>
        <v>#N/A</v>
      </c>
      <c r="B1101" s="12">
        <f t="shared" si="57"/>
        <v>1</v>
      </c>
      <c r="C1101" s="12" t="e">
        <f t="shared" si="56"/>
        <v>#N/A</v>
      </c>
      <c r="D1101" t="s">
        <v>4190</v>
      </c>
      <c r="E1101" t="s">
        <v>4341</v>
      </c>
      <c r="F1101" t="s">
        <v>4353</v>
      </c>
      <c r="G1101">
        <v>60106105</v>
      </c>
      <c r="H1101" t="s">
        <v>4443</v>
      </c>
      <c r="I1101" t="s">
        <v>4444</v>
      </c>
      <c r="J1101" t="s">
        <v>4445</v>
      </c>
      <c r="K1101" s="12" t="s">
        <v>52</v>
      </c>
    </row>
    <row r="1102" spans="1:11" x14ac:dyDescent="0.35">
      <c r="A1102" s="12" t="e">
        <f t="shared" si="55"/>
        <v>#N/A</v>
      </c>
      <c r="B1102" s="12">
        <f t="shared" si="57"/>
        <v>1</v>
      </c>
      <c r="C1102" s="12" t="e">
        <f t="shared" si="56"/>
        <v>#N/A</v>
      </c>
      <c r="D1102" t="s">
        <v>4190</v>
      </c>
      <c r="E1102" t="s">
        <v>4341</v>
      </c>
      <c r="F1102" t="s">
        <v>4353</v>
      </c>
      <c r="G1102">
        <v>60106106</v>
      </c>
      <c r="H1102" t="s">
        <v>4446</v>
      </c>
      <c r="I1102" t="s">
        <v>4447</v>
      </c>
      <c r="J1102" t="s">
        <v>4448</v>
      </c>
      <c r="K1102" s="12" t="s">
        <v>52</v>
      </c>
    </row>
    <row r="1103" spans="1:11" x14ac:dyDescent="0.35">
      <c r="A1103" s="12" t="e">
        <f t="shared" si="55"/>
        <v>#N/A</v>
      </c>
      <c r="B1103" s="12">
        <f t="shared" si="57"/>
        <v>1</v>
      </c>
      <c r="C1103" s="12" t="e">
        <f t="shared" si="56"/>
        <v>#N/A</v>
      </c>
      <c r="D1103" t="s">
        <v>4190</v>
      </c>
      <c r="E1103" t="s">
        <v>4341</v>
      </c>
      <c r="F1103" t="s">
        <v>4353</v>
      </c>
      <c r="G1103">
        <v>60106107</v>
      </c>
      <c r="H1103" t="s">
        <v>4449</v>
      </c>
      <c r="I1103" t="s">
        <v>4450</v>
      </c>
      <c r="J1103" t="s">
        <v>4451</v>
      </c>
      <c r="K1103" s="12" t="s">
        <v>52</v>
      </c>
    </row>
    <row r="1104" spans="1:11" x14ac:dyDescent="0.35">
      <c r="A1104" s="12" t="e">
        <f t="shared" si="55"/>
        <v>#N/A</v>
      </c>
      <c r="B1104" s="12">
        <f t="shared" si="57"/>
        <v>1</v>
      </c>
      <c r="C1104" s="12" t="e">
        <f t="shared" si="56"/>
        <v>#N/A</v>
      </c>
      <c r="D1104" t="s">
        <v>4190</v>
      </c>
      <c r="E1104" t="s">
        <v>4341</v>
      </c>
      <c r="F1104" t="s">
        <v>4353</v>
      </c>
      <c r="G1104">
        <v>60106109</v>
      </c>
      <c r="H1104" t="s">
        <v>4452</v>
      </c>
      <c r="I1104" t="s">
        <v>4453</v>
      </c>
      <c r="J1104" t="s">
        <v>4454</v>
      </c>
      <c r="K1104" s="12" t="s">
        <v>52</v>
      </c>
    </row>
    <row r="1105" spans="1:11" x14ac:dyDescent="0.35">
      <c r="A1105" s="12" t="e">
        <f t="shared" si="55"/>
        <v>#N/A</v>
      </c>
      <c r="B1105" s="12">
        <f t="shared" si="57"/>
        <v>1</v>
      </c>
      <c r="C1105" s="12" t="e">
        <f t="shared" si="56"/>
        <v>#N/A</v>
      </c>
      <c r="D1105" t="s">
        <v>4190</v>
      </c>
      <c r="E1105" t="s">
        <v>4341</v>
      </c>
      <c r="F1105" t="s">
        <v>4353</v>
      </c>
      <c r="G1105">
        <v>60106003</v>
      </c>
      <c r="H1105" t="s">
        <v>4455</v>
      </c>
      <c r="I1105" t="s">
        <v>4456</v>
      </c>
      <c r="J1105" t="s">
        <v>4457</v>
      </c>
      <c r="K1105" s="12" t="s">
        <v>52</v>
      </c>
    </row>
    <row r="1106" spans="1:11" x14ac:dyDescent="0.35">
      <c r="A1106" s="12" t="e">
        <f t="shared" si="55"/>
        <v>#N/A</v>
      </c>
      <c r="B1106" s="12">
        <f t="shared" si="57"/>
        <v>1</v>
      </c>
      <c r="C1106" s="12" t="e">
        <f t="shared" si="56"/>
        <v>#N/A</v>
      </c>
      <c r="D1106" t="s">
        <v>4190</v>
      </c>
      <c r="E1106" t="s">
        <v>4341</v>
      </c>
      <c r="F1106" t="s">
        <v>4353</v>
      </c>
      <c r="G1106">
        <v>60106214</v>
      </c>
      <c r="H1106" t="s">
        <v>2718</v>
      </c>
      <c r="I1106" t="s">
        <v>4458</v>
      </c>
      <c r="J1106" t="s">
        <v>4459</v>
      </c>
      <c r="K1106" s="12" t="s">
        <v>52</v>
      </c>
    </row>
    <row r="1107" spans="1:11" x14ac:dyDescent="0.35">
      <c r="A1107" s="12" t="e">
        <f t="shared" si="55"/>
        <v>#N/A</v>
      </c>
      <c r="B1107" s="12">
        <f t="shared" si="57"/>
        <v>1</v>
      </c>
      <c r="C1107" s="12" t="e">
        <f t="shared" si="56"/>
        <v>#N/A</v>
      </c>
      <c r="D1107" t="s">
        <v>4190</v>
      </c>
      <c r="E1107" t="s">
        <v>4341</v>
      </c>
      <c r="F1107" t="s">
        <v>4353</v>
      </c>
      <c r="G1107">
        <v>60106201</v>
      </c>
      <c r="H1107" t="s">
        <v>4460</v>
      </c>
      <c r="I1107" t="s">
        <v>4461</v>
      </c>
      <c r="J1107" t="s">
        <v>4462</v>
      </c>
      <c r="K1107" s="12" t="s">
        <v>52</v>
      </c>
    </row>
    <row r="1108" spans="1:11" x14ac:dyDescent="0.35">
      <c r="A1108" s="12" t="e">
        <f t="shared" si="55"/>
        <v>#N/A</v>
      </c>
      <c r="B1108" s="12">
        <f t="shared" si="57"/>
        <v>1</v>
      </c>
      <c r="C1108" s="12" t="e">
        <f t="shared" si="56"/>
        <v>#N/A</v>
      </c>
      <c r="D1108" t="s">
        <v>4190</v>
      </c>
      <c r="E1108" t="s">
        <v>4341</v>
      </c>
      <c r="F1108" t="s">
        <v>4353</v>
      </c>
      <c r="G1108">
        <v>60106203</v>
      </c>
      <c r="H1108" t="s">
        <v>4463</v>
      </c>
      <c r="I1108" t="s">
        <v>4464</v>
      </c>
      <c r="J1108" t="s">
        <v>4465</v>
      </c>
      <c r="K1108" s="12" t="s">
        <v>52</v>
      </c>
    </row>
    <row r="1109" spans="1:11" x14ac:dyDescent="0.35">
      <c r="A1109" s="12" t="e">
        <f t="shared" si="55"/>
        <v>#N/A</v>
      </c>
      <c r="B1109" s="12">
        <f t="shared" si="57"/>
        <v>1</v>
      </c>
      <c r="C1109" s="12" t="e">
        <f t="shared" si="56"/>
        <v>#N/A</v>
      </c>
      <c r="D1109" t="s">
        <v>4190</v>
      </c>
      <c r="E1109" t="s">
        <v>4341</v>
      </c>
      <c r="F1109" t="s">
        <v>4353</v>
      </c>
      <c r="G1109">
        <v>60106204</v>
      </c>
      <c r="H1109" t="s">
        <v>4466</v>
      </c>
      <c r="I1109" t="s">
        <v>4467</v>
      </c>
      <c r="J1109" t="s">
        <v>4468</v>
      </c>
      <c r="K1109" s="12" t="s">
        <v>52</v>
      </c>
    </row>
    <row r="1110" spans="1:11" x14ac:dyDescent="0.35">
      <c r="A1110" s="12" t="e">
        <f t="shared" si="55"/>
        <v>#N/A</v>
      </c>
      <c r="B1110" s="12">
        <f t="shared" si="57"/>
        <v>1</v>
      </c>
      <c r="C1110" s="12" t="e">
        <f t="shared" si="56"/>
        <v>#N/A</v>
      </c>
      <c r="D1110" t="s">
        <v>4190</v>
      </c>
      <c r="E1110" t="s">
        <v>4341</v>
      </c>
      <c r="F1110" t="s">
        <v>4353</v>
      </c>
      <c r="G1110">
        <v>60106205</v>
      </c>
      <c r="H1110" t="s">
        <v>4469</v>
      </c>
      <c r="I1110" t="s">
        <v>4470</v>
      </c>
      <c r="J1110" t="s">
        <v>4471</v>
      </c>
      <c r="K1110" s="12" t="s">
        <v>52</v>
      </c>
    </row>
    <row r="1111" spans="1:11" x14ac:dyDescent="0.35">
      <c r="A1111" s="12" t="e">
        <f t="shared" si="55"/>
        <v>#N/A</v>
      </c>
      <c r="B1111" s="12">
        <f t="shared" si="57"/>
        <v>1</v>
      </c>
      <c r="C1111" s="12" t="e">
        <f t="shared" si="56"/>
        <v>#N/A</v>
      </c>
      <c r="D1111" t="s">
        <v>4190</v>
      </c>
      <c r="E1111" t="s">
        <v>4341</v>
      </c>
      <c r="F1111" t="s">
        <v>4353</v>
      </c>
      <c r="G1111">
        <v>60106206</v>
      </c>
      <c r="H1111" t="s">
        <v>4472</v>
      </c>
      <c r="I1111" t="s">
        <v>4473</v>
      </c>
      <c r="J1111" t="s">
        <v>4474</v>
      </c>
      <c r="K1111" s="12" t="s">
        <v>52</v>
      </c>
    </row>
    <row r="1112" spans="1:11" x14ac:dyDescent="0.35">
      <c r="A1112" s="12" t="e">
        <f t="shared" si="55"/>
        <v>#N/A</v>
      </c>
      <c r="B1112" s="12">
        <f t="shared" si="57"/>
        <v>1</v>
      </c>
      <c r="C1112" s="12" t="e">
        <f t="shared" si="56"/>
        <v>#N/A</v>
      </c>
      <c r="D1112" t="s">
        <v>4190</v>
      </c>
      <c r="E1112" t="s">
        <v>4341</v>
      </c>
      <c r="F1112" t="s">
        <v>4353</v>
      </c>
      <c r="G1112">
        <v>60106207</v>
      </c>
      <c r="H1112" t="s">
        <v>4475</v>
      </c>
      <c r="I1112" t="s">
        <v>4476</v>
      </c>
      <c r="J1112" t="s">
        <v>4477</v>
      </c>
      <c r="K1112" s="12" t="s">
        <v>52</v>
      </c>
    </row>
    <row r="1113" spans="1:11" x14ac:dyDescent="0.35">
      <c r="A1113" s="12" t="e">
        <f t="shared" si="55"/>
        <v>#N/A</v>
      </c>
      <c r="B1113" s="12">
        <f t="shared" si="57"/>
        <v>1</v>
      </c>
      <c r="C1113" s="12" t="e">
        <f t="shared" si="56"/>
        <v>#N/A</v>
      </c>
      <c r="D1113" t="s">
        <v>4190</v>
      </c>
      <c r="E1113" t="s">
        <v>4341</v>
      </c>
      <c r="F1113" t="s">
        <v>4353</v>
      </c>
      <c r="G1113">
        <v>60106209</v>
      </c>
      <c r="H1113" t="s">
        <v>4478</v>
      </c>
      <c r="I1113" t="s">
        <v>4479</v>
      </c>
      <c r="J1113" t="s">
        <v>4480</v>
      </c>
      <c r="K1113" s="12" t="s">
        <v>52</v>
      </c>
    </row>
    <row r="1114" spans="1:11" x14ac:dyDescent="0.35">
      <c r="A1114" s="12" t="e">
        <f t="shared" si="55"/>
        <v>#N/A</v>
      </c>
      <c r="B1114" s="12">
        <f t="shared" si="57"/>
        <v>1</v>
      </c>
      <c r="C1114" s="12" t="e">
        <f t="shared" si="56"/>
        <v>#N/A</v>
      </c>
      <c r="D1114" t="s">
        <v>4190</v>
      </c>
      <c r="E1114" t="s">
        <v>4341</v>
      </c>
      <c r="F1114" t="s">
        <v>4353</v>
      </c>
      <c r="G1114">
        <v>85151500</v>
      </c>
      <c r="H1114" t="s">
        <v>4481</v>
      </c>
      <c r="I1114" t="s">
        <v>4482</v>
      </c>
      <c r="J1114" t="s">
        <v>4483</v>
      </c>
      <c r="K1114" s="12" t="s">
        <v>52</v>
      </c>
    </row>
    <row r="1115" spans="1:11" x14ac:dyDescent="0.35">
      <c r="A1115" s="12" t="e">
        <f t="shared" si="55"/>
        <v>#N/A</v>
      </c>
      <c r="B1115" s="12">
        <f t="shared" si="57"/>
        <v>1</v>
      </c>
      <c r="C1115" s="12" t="e">
        <f t="shared" si="56"/>
        <v>#N/A</v>
      </c>
      <c r="D1115" t="s">
        <v>4190</v>
      </c>
      <c r="E1115" t="s">
        <v>4341</v>
      </c>
      <c r="F1115" t="s">
        <v>4353</v>
      </c>
      <c r="G1115">
        <v>60141101</v>
      </c>
      <c r="H1115" t="s">
        <v>4484</v>
      </c>
      <c r="I1115" t="s">
        <v>4485</v>
      </c>
      <c r="J1115" t="s">
        <v>4486</v>
      </c>
      <c r="K1115" s="12" t="s">
        <v>52</v>
      </c>
    </row>
    <row r="1116" spans="1:11" x14ac:dyDescent="0.35">
      <c r="A1116" s="12" t="e">
        <f t="shared" si="55"/>
        <v>#N/A</v>
      </c>
      <c r="B1116" s="12">
        <f t="shared" si="57"/>
        <v>1</v>
      </c>
      <c r="C1116" s="12" t="e">
        <f t="shared" si="56"/>
        <v>#N/A</v>
      </c>
      <c r="D1116" t="s">
        <v>4190</v>
      </c>
      <c r="E1116" t="s">
        <v>4341</v>
      </c>
      <c r="F1116" t="s">
        <v>4487</v>
      </c>
      <c r="G1116">
        <v>86132103</v>
      </c>
      <c r="H1116" t="s">
        <v>2463</v>
      </c>
      <c r="I1116" t="s">
        <v>4488</v>
      </c>
      <c r="J1116" t="s">
        <v>4489</v>
      </c>
      <c r="K1116" s="12" t="s">
        <v>1902</v>
      </c>
    </row>
    <row r="1117" spans="1:11" x14ac:dyDescent="0.35">
      <c r="A1117" s="12" t="e">
        <f t="shared" si="55"/>
        <v>#N/A</v>
      </c>
      <c r="B1117" s="12">
        <f t="shared" si="57"/>
        <v>1</v>
      </c>
      <c r="C1117" s="12" t="e">
        <f t="shared" si="56"/>
        <v>#N/A</v>
      </c>
      <c r="D1117" t="s">
        <v>4190</v>
      </c>
      <c r="E1117" t="s">
        <v>4341</v>
      </c>
      <c r="F1117" t="s">
        <v>4487</v>
      </c>
      <c r="G1117">
        <v>86132203</v>
      </c>
      <c r="H1117" t="s">
        <v>3193</v>
      </c>
      <c r="I1117" t="s">
        <v>4490</v>
      </c>
      <c r="J1117" t="s">
        <v>4491</v>
      </c>
      <c r="K1117" s="12" t="s">
        <v>52</v>
      </c>
    </row>
    <row r="1118" spans="1:11" x14ac:dyDescent="0.35">
      <c r="A1118" s="12" t="e">
        <f t="shared" si="55"/>
        <v>#N/A</v>
      </c>
      <c r="B1118" s="12">
        <f t="shared" si="57"/>
        <v>1</v>
      </c>
      <c r="C1118" s="12" t="e">
        <f t="shared" si="56"/>
        <v>#N/A</v>
      </c>
      <c r="D1118" t="s">
        <v>4190</v>
      </c>
      <c r="E1118" t="s">
        <v>4341</v>
      </c>
      <c r="F1118" t="s">
        <v>4487</v>
      </c>
      <c r="G1118">
        <v>86132217</v>
      </c>
      <c r="H1118" t="s">
        <v>3205</v>
      </c>
      <c r="I1118" t="s">
        <v>4492</v>
      </c>
      <c r="J1118" t="s">
        <v>4493</v>
      </c>
      <c r="K1118" s="12" t="s">
        <v>52</v>
      </c>
    </row>
    <row r="1119" spans="1:11" x14ac:dyDescent="0.35">
      <c r="A1119" s="12" t="e">
        <f t="shared" si="55"/>
        <v>#N/A</v>
      </c>
      <c r="B1119" s="12">
        <f t="shared" si="57"/>
        <v>1</v>
      </c>
      <c r="C1119" s="12" t="e">
        <f t="shared" si="56"/>
        <v>#N/A</v>
      </c>
      <c r="D1119" t="s">
        <v>4190</v>
      </c>
      <c r="E1119" t="s">
        <v>4341</v>
      </c>
      <c r="F1119" t="s">
        <v>4487</v>
      </c>
      <c r="G1119">
        <v>86132214</v>
      </c>
      <c r="H1119" t="s">
        <v>3199</v>
      </c>
      <c r="I1119" t="s">
        <v>4494</v>
      </c>
      <c r="J1119" t="s">
        <v>4495</v>
      </c>
      <c r="K1119" s="12" t="s">
        <v>52</v>
      </c>
    </row>
    <row r="1120" spans="1:11" x14ac:dyDescent="0.35">
      <c r="A1120" s="12" t="e">
        <f t="shared" si="55"/>
        <v>#N/A</v>
      </c>
      <c r="B1120" s="12">
        <f t="shared" si="57"/>
        <v>1</v>
      </c>
      <c r="C1120" s="12" t="e">
        <f t="shared" si="56"/>
        <v>#N/A</v>
      </c>
      <c r="D1120" t="s">
        <v>4190</v>
      </c>
      <c r="E1120" t="s">
        <v>4496</v>
      </c>
      <c r="F1120" t="s">
        <v>4497</v>
      </c>
      <c r="G1120">
        <v>86121800</v>
      </c>
      <c r="H1120" t="s">
        <v>4498</v>
      </c>
      <c r="I1120" t="s">
        <v>4499</v>
      </c>
      <c r="J1120" t="s">
        <v>4500</v>
      </c>
      <c r="K1120" s="12" t="s">
        <v>1902</v>
      </c>
    </row>
    <row r="1121" spans="1:11" x14ac:dyDescent="0.35">
      <c r="A1121" s="12" t="e">
        <f t="shared" si="55"/>
        <v>#N/A</v>
      </c>
      <c r="B1121" s="12">
        <f t="shared" si="57"/>
        <v>1</v>
      </c>
      <c r="C1121" s="12" t="e">
        <f t="shared" si="56"/>
        <v>#N/A</v>
      </c>
      <c r="D1121" t="s">
        <v>4190</v>
      </c>
      <c r="E1121" t="s">
        <v>4496</v>
      </c>
      <c r="F1121" t="s">
        <v>4497</v>
      </c>
      <c r="G1121">
        <v>86141504</v>
      </c>
      <c r="H1121" t="s">
        <v>4501</v>
      </c>
      <c r="I1121" t="s">
        <v>4502</v>
      </c>
      <c r="J1121" t="s">
        <v>4503</v>
      </c>
      <c r="K1121" s="12" t="s">
        <v>52</v>
      </c>
    </row>
    <row r="1122" spans="1:11" x14ac:dyDescent="0.35">
      <c r="A1122" s="12" t="e">
        <f t="shared" si="55"/>
        <v>#N/A</v>
      </c>
      <c r="B1122" s="12">
        <f t="shared" si="57"/>
        <v>1</v>
      </c>
      <c r="C1122" s="12" t="e">
        <f t="shared" si="56"/>
        <v>#N/A</v>
      </c>
      <c r="D1122" t="s">
        <v>4190</v>
      </c>
      <c r="E1122" t="s">
        <v>4496</v>
      </c>
      <c r="F1122" t="s">
        <v>4497</v>
      </c>
      <c r="G1122">
        <v>86111500</v>
      </c>
      <c r="H1122" t="s">
        <v>4504</v>
      </c>
      <c r="I1122" t="s">
        <v>4505</v>
      </c>
      <c r="J1122" t="s">
        <v>4506</v>
      </c>
      <c r="K1122" s="12" t="s">
        <v>52</v>
      </c>
    </row>
    <row r="1123" spans="1:11" x14ac:dyDescent="0.35">
      <c r="A1123" s="12" t="e">
        <f t="shared" si="55"/>
        <v>#N/A</v>
      </c>
      <c r="B1123" s="12">
        <f t="shared" si="57"/>
        <v>1</v>
      </c>
      <c r="C1123" s="12" t="e">
        <f t="shared" si="56"/>
        <v>#N/A</v>
      </c>
      <c r="D1123" t="s">
        <v>4190</v>
      </c>
      <c r="E1123" t="s">
        <v>4496</v>
      </c>
      <c r="F1123" t="s">
        <v>4497</v>
      </c>
      <c r="G1123">
        <v>86131900</v>
      </c>
      <c r="H1123" t="s">
        <v>4507</v>
      </c>
      <c r="I1123" t="s">
        <v>4508</v>
      </c>
      <c r="J1123" t="s">
        <v>4509</v>
      </c>
      <c r="K1123" s="12" t="s">
        <v>52</v>
      </c>
    </row>
    <row r="1124" spans="1:11" x14ac:dyDescent="0.35">
      <c r="A1124" s="12" t="e">
        <f t="shared" si="55"/>
        <v>#N/A</v>
      </c>
      <c r="B1124" s="12">
        <f t="shared" si="57"/>
        <v>1</v>
      </c>
      <c r="C1124" s="12" t="e">
        <f t="shared" si="56"/>
        <v>#N/A</v>
      </c>
      <c r="D1124" t="s">
        <v>4190</v>
      </c>
      <c r="E1124" t="s">
        <v>4496</v>
      </c>
      <c r="F1124" t="s">
        <v>4497</v>
      </c>
      <c r="G1124">
        <v>86100000</v>
      </c>
      <c r="H1124" t="s">
        <v>4338</v>
      </c>
      <c r="I1124" t="s">
        <v>4510</v>
      </c>
      <c r="J1124" t="s">
        <v>4511</v>
      </c>
      <c r="K1124" s="12" t="s">
        <v>52</v>
      </c>
    </row>
    <row r="1125" spans="1:11" x14ac:dyDescent="0.35">
      <c r="A1125" s="12" t="e">
        <f t="shared" si="55"/>
        <v>#N/A</v>
      </c>
      <c r="B1125" s="12">
        <f t="shared" si="57"/>
        <v>1</v>
      </c>
      <c r="C1125" s="12" t="e">
        <f t="shared" si="56"/>
        <v>#N/A</v>
      </c>
      <c r="D1125" t="s">
        <v>4190</v>
      </c>
      <c r="E1125" t="s">
        <v>4496</v>
      </c>
      <c r="F1125" t="s">
        <v>4497</v>
      </c>
      <c r="G1125">
        <v>86101800</v>
      </c>
      <c r="H1125" t="s">
        <v>4512</v>
      </c>
      <c r="I1125" t="s">
        <v>4513</v>
      </c>
      <c r="J1125" t="s">
        <v>4514</v>
      </c>
      <c r="K1125" s="12" t="s">
        <v>52</v>
      </c>
    </row>
    <row r="1126" spans="1:11" x14ac:dyDescent="0.35">
      <c r="A1126" s="12" t="e">
        <f t="shared" si="55"/>
        <v>#N/A</v>
      </c>
      <c r="B1126" s="12">
        <f t="shared" si="57"/>
        <v>1</v>
      </c>
      <c r="C1126" s="12" t="e">
        <f t="shared" si="56"/>
        <v>#N/A</v>
      </c>
      <c r="D1126" t="s">
        <v>4190</v>
      </c>
      <c r="E1126" t="s">
        <v>4496</v>
      </c>
      <c r="F1126" t="s">
        <v>4497</v>
      </c>
      <c r="G1126">
        <v>86132100</v>
      </c>
      <c r="H1126" t="s">
        <v>4515</v>
      </c>
      <c r="I1126" t="s">
        <v>4516</v>
      </c>
      <c r="J1126" t="s">
        <v>4517</v>
      </c>
      <c r="K1126" s="12" t="s">
        <v>52</v>
      </c>
    </row>
    <row r="1127" spans="1:11" x14ac:dyDescent="0.35">
      <c r="A1127" s="12" t="e">
        <f t="shared" si="55"/>
        <v>#N/A</v>
      </c>
      <c r="B1127" s="12">
        <f t="shared" si="57"/>
        <v>1</v>
      </c>
      <c r="C1127" s="12" t="e">
        <f t="shared" si="56"/>
        <v>#N/A</v>
      </c>
      <c r="D1127" t="s">
        <v>4190</v>
      </c>
      <c r="E1127" t="s">
        <v>4496</v>
      </c>
      <c r="F1127" t="s">
        <v>4497</v>
      </c>
      <c r="G1127">
        <v>86132000</v>
      </c>
      <c r="H1127" t="s">
        <v>4518</v>
      </c>
      <c r="I1127" t="s">
        <v>4519</v>
      </c>
      <c r="J1127" t="s">
        <v>4520</v>
      </c>
      <c r="K1127" s="12" t="s">
        <v>52</v>
      </c>
    </row>
    <row r="1128" spans="1:11" x14ac:dyDescent="0.35">
      <c r="A1128" s="12" t="e">
        <f t="shared" si="55"/>
        <v>#N/A</v>
      </c>
      <c r="B1128" s="12">
        <f t="shared" si="57"/>
        <v>1</v>
      </c>
      <c r="C1128" s="12" t="e">
        <f t="shared" si="56"/>
        <v>#N/A</v>
      </c>
      <c r="D1128" t="s">
        <v>4190</v>
      </c>
      <c r="E1128" t="s">
        <v>4496</v>
      </c>
      <c r="F1128" t="s">
        <v>4497</v>
      </c>
      <c r="G1128">
        <v>86111800</v>
      </c>
      <c r="H1128" t="s">
        <v>4521</v>
      </c>
      <c r="I1128" t="s">
        <v>4522</v>
      </c>
      <c r="J1128" t="s">
        <v>4523</v>
      </c>
      <c r="K1128" s="12" t="s">
        <v>52</v>
      </c>
    </row>
    <row r="1129" spans="1:11" x14ac:dyDescent="0.35">
      <c r="A1129" s="12" t="e">
        <f t="shared" si="55"/>
        <v>#N/A</v>
      </c>
      <c r="B1129" s="12">
        <f t="shared" si="57"/>
        <v>1</v>
      </c>
      <c r="C1129" s="12" t="e">
        <f t="shared" si="56"/>
        <v>#N/A</v>
      </c>
      <c r="D1129" t="s">
        <v>4190</v>
      </c>
      <c r="E1129" t="s">
        <v>4496</v>
      </c>
      <c r="F1129" t="s">
        <v>4524</v>
      </c>
      <c r="G1129">
        <v>86132202</v>
      </c>
      <c r="H1129" t="s">
        <v>4525</v>
      </c>
      <c r="I1129" t="s">
        <v>4526</v>
      </c>
      <c r="J1129" t="s">
        <v>4527</v>
      </c>
      <c r="K1129" s="12" t="s">
        <v>1902</v>
      </c>
    </row>
    <row r="1130" spans="1:11" x14ac:dyDescent="0.35">
      <c r="A1130" s="12" t="e">
        <f t="shared" si="55"/>
        <v>#N/A</v>
      </c>
      <c r="B1130" s="12">
        <f t="shared" si="57"/>
        <v>1</v>
      </c>
      <c r="C1130" s="12" t="e">
        <f t="shared" si="56"/>
        <v>#N/A</v>
      </c>
      <c r="D1130" t="s">
        <v>4190</v>
      </c>
      <c r="E1130" t="s">
        <v>4496</v>
      </c>
      <c r="F1130" t="s">
        <v>4524</v>
      </c>
      <c r="G1130">
        <v>90151502</v>
      </c>
      <c r="H1130" t="s">
        <v>4528</v>
      </c>
      <c r="I1130" t="s">
        <v>4529</v>
      </c>
      <c r="J1130" t="s">
        <v>4530</v>
      </c>
      <c r="K1130" s="12" t="s">
        <v>52</v>
      </c>
    </row>
    <row r="1131" spans="1:11" x14ac:dyDescent="0.35">
      <c r="A1131" s="12" t="e">
        <f t="shared" si="55"/>
        <v>#N/A</v>
      </c>
      <c r="B1131" s="12">
        <f t="shared" si="57"/>
        <v>1</v>
      </c>
      <c r="C1131" s="12" t="e">
        <f t="shared" si="56"/>
        <v>#N/A</v>
      </c>
      <c r="D1131" t="s">
        <v>4190</v>
      </c>
      <c r="E1131" t="s">
        <v>4496</v>
      </c>
      <c r="F1131" t="s">
        <v>4524</v>
      </c>
      <c r="G1131">
        <v>90151800</v>
      </c>
      <c r="H1131" t="s">
        <v>4531</v>
      </c>
      <c r="I1131" t="s">
        <v>4532</v>
      </c>
      <c r="J1131" t="s">
        <v>4533</v>
      </c>
      <c r="K1131" s="12" t="s">
        <v>52</v>
      </c>
    </row>
    <row r="1132" spans="1:11" x14ac:dyDescent="0.35">
      <c r="A1132" s="12" t="e">
        <f t="shared" si="55"/>
        <v>#N/A</v>
      </c>
      <c r="B1132" s="12">
        <f t="shared" si="57"/>
        <v>1</v>
      </c>
      <c r="C1132" s="12" t="e">
        <f t="shared" si="56"/>
        <v>#N/A</v>
      </c>
      <c r="D1132" t="s">
        <v>4190</v>
      </c>
      <c r="E1132" t="s">
        <v>4496</v>
      </c>
      <c r="F1132" t="s">
        <v>4524</v>
      </c>
      <c r="G1132">
        <v>78111813</v>
      </c>
      <c r="H1132" t="s">
        <v>4534</v>
      </c>
      <c r="I1132" t="s">
        <v>4535</v>
      </c>
      <c r="J1132" t="s">
        <v>4536</v>
      </c>
      <c r="K1132" s="12" t="s">
        <v>52</v>
      </c>
    </row>
    <row r="1133" spans="1:11" x14ac:dyDescent="0.35">
      <c r="A1133" s="12" t="e">
        <f t="shared" si="55"/>
        <v>#N/A</v>
      </c>
      <c r="B1133" s="12">
        <f t="shared" si="57"/>
        <v>1</v>
      </c>
      <c r="C1133" s="12" t="e">
        <f t="shared" si="56"/>
        <v>#N/A</v>
      </c>
      <c r="D1133" t="s">
        <v>4190</v>
      </c>
      <c r="E1133" t="s">
        <v>4496</v>
      </c>
      <c r="F1133" t="s">
        <v>4524</v>
      </c>
      <c r="G1133">
        <v>78111703</v>
      </c>
      <c r="H1133" t="s">
        <v>4537</v>
      </c>
      <c r="I1133" t="s">
        <v>4538</v>
      </c>
      <c r="J1133" t="s">
        <v>4539</v>
      </c>
      <c r="K1133" s="12" t="s">
        <v>52</v>
      </c>
    </row>
    <row r="1134" spans="1:11" x14ac:dyDescent="0.35">
      <c r="A1134" s="12" t="e">
        <f t="shared" si="55"/>
        <v>#N/A</v>
      </c>
      <c r="B1134" s="12">
        <f t="shared" si="57"/>
        <v>1</v>
      </c>
      <c r="C1134" s="12" t="e">
        <f t="shared" si="56"/>
        <v>#N/A</v>
      </c>
      <c r="D1134" t="s">
        <v>4190</v>
      </c>
      <c r="E1134" t="s">
        <v>4496</v>
      </c>
      <c r="F1134" t="s">
        <v>4524</v>
      </c>
      <c r="G1134">
        <v>90111700</v>
      </c>
      <c r="H1134" t="s">
        <v>4540</v>
      </c>
      <c r="I1134" t="s">
        <v>4541</v>
      </c>
      <c r="J1134" t="s">
        <v>4542</v>
      </c>
      <c r="K1134" s="12" t="s">
        <v>52</v>
      </c>
    </row>
    <row r="1135" spans="1:11" x14ac:dyDescent="0.35">
      <c r="A1135" s="12" t="e">
        <f t="shared" si="55"/>
        <v>#N/A</v>
      </c>
      <c r="B1135" s="12">
        <f t="shared" si="57"/>
        <v>1</v>
      </c>
      <c r="C1135" s="12" t="e">
        <f t="shared" si="56"/>
        <v>#N/A</v>
      </c>
      <c r="D1135" t="s">
        <v>4190</v>
      </c>
      <c r="E1135" t="s">
        <v>4496</v>
      </c>
      <c r="F1135" t="s">
        <v>4543</v>
      </c>
      <c r="G1135">
        <v>86132200</v>
      </c>
      <c r="H1135" t="s">
        <v>4544</v>
      </c>
      <c r="I1135" t="s">
        <v>4545</v>
      </c>
      <c r="J1135" t="s">
        <v>4546</v>
      </c>
      <c r="K1135" s="12" t="s">
        <v>1902</v>
      </c>
    </row>
    <row r="1136" spans="1:11" x14ac:dyDescent="0.35">
      <c r="A1136" s="12" t="e">
        <f t="shared" si="55"/>
        <v>#N/A</v>
      </c>
      <c r="B1136" s="12">
        <f t="shared" si="57"/>
        <v>1</v>
      </c>
      <c r="C1136" s="12" t="e">
        <f t="shared" si="56"/>
        <v>#N/A</v>
      </c>
      <c r="D1136" t="s">
        <v>4190</v>
      </c>
      <c r="E1136" t="s">
        <v>4496</v>
      </c>
      <c r="F1136" t="s">
        <v>4543</v>
      </c>
      <c r="G1136">
        <v>85911005</v>
      </c>
      <c r="H1136" t="s">
        <v>4547</v>
      </c>
      <c r="I1136" t="s">
        <v>4548</v>
      </c>
      <c r="J1136" t="s">
        <v>4549</v>
      </c>
      <c r="K1136" s="12" t="s">
        <v>52</v>
      </c>
    </row>
    <row r="1137" spans="1:11" x14ac:dyDescent="0.35">
      <c r="A1137" s="12" t="e">
        <f t="shared" si="55"/>
        <v>#N/A</v>
      </c>
      <c r="B1137" s="12">
        <f t="shared" si="57"/>
        <v>1</v>
      </c>
      <c r="C1137" s="12" t="e">
        <f t="shared" si="56"/>
        <v>#N/A</v>
      </c>
      <c r="D1137" t="s">
        <v>4190</v>
      </c>
      <c r="E1137" t="s">
        <v>4496</v>
      </c>
      <c r="F1137" t="s">
        <v>4543</v>
      </c>
      <c r="G1137">
        <v>85911203</v>
      </c>
      <c r="H1137" t="s">
        <v>4550</v>
      </c>
      <c r="I1137" t="s">
        <v>4551</v>
      </c>
      <c r="J1137" t="s">
        <v>4552</v>
      </c>
      <c r="K1137" s="12" t="s">
        <v>52</v>
      </c>
    </row>
    <row r="1138" spans="1:11" x14ac:dyDescent="0.35">
      <c r="A1138" s="12" t="e">
        <f t="shared" si="55"/>
        <v>#N/A</v>
      </c>
      <c r="B1138" s="12">
        <f t="shared" si="57"/>
        <v>1</v>
      </c>
      <c r="C1138" s="12" t="e">
        <f t="shared" si="56"/>
        <v>#N/A</v>
      </c>
      <c r="D1138" t="s">
        <v>4190</v>
      </c>
      <c r="E1138" t="s">
        <v>4496</v>
      </c>
      <c r="F1138" t="s">
        <v>4543</v>
      </c>
      <c r="G1138">
        <v>86132206</v>
      </c>
      <c r="H1138" t="s">
        <v>4553</v>
      </c>
      <c r="I1138" t="s">
        <v>4554</v>
      </c>
      <c r="J1138" t="s">
        <v>4555</v>
      </c>
      <c r="K1138" s="12" t="s">
        <v>52</v>
      </c>
    </row>
    <row r="1139" spans="1:11" x14ac:dyDescent="0.35">
      <c r="A1139" s="12" t="e">
        <f t="shared" si="55"/>
        <v>#N/A</v>
      </c>
      <c r="B1139" s="12">
        <f t="shared" si="57"/>
        <v>1</v>
      </c>
      <c r="C1139" s="12" t="e">
        <f t="shared" si="56"/>
        <v>#N/A</v>
      </c>
      <c r="D1139" t="s">
        <v>4190</v>
      </c>
      <c r="E1139" t="s">
        <v>41</v>
      </c>
      <c r="F1139" t="s">
        <v>4556</v>
      </c>
      <c r="G1139">
        <v>94121500</v>
      </c>
      <c r="H1139" t="s">
        <v>4557</v>
      </c>
      <c r="I1139" t="s">
        <v>4558</v>
      </c>
      <c r="J1139" t="s">
        <v>4559</v>
      </c>
      <c r="K1139" s="12" t="s">
        <v>1902</v>
      </c>
    </row>
    <row r="1140" spans="1:11" x14ac:dyDescent="0.35">
      <c r="A1140" s="12" t="e">
        <f t="shared" si="55"/>
        <v>#N/A</v>
      </c>
      <c r="B1140" s="12">
        <f t="shared" si="57"/>
        <v>1</v>
      </c>
      <c r="C1140" s="12" t="e">
        <f t="shared" si="56"/>
        <v>#N/A</v>
      </c>
      <c r="D1140" t="s">
        <v>4190</v>
      </c>
      <c r="E1140" t="s">
        <v>41</v>
      </c>
      <c r="F1140" t="s">
        <v>4556</v>
      </c>
      <c r="G1140">
        <v>90141703</v>
      </c>
      <c r="H1140" t="s">
        <v>4560</v>
      </c>
      <c r="I1140" t="s">
        <v>4561</v>
      </c>
      <c r="J1140" t="s">
        <v>4562</v>
      </c>
      <c r="K1140" s="12" t="s">
        <v>52</v>
      </c>
    </row>
    <row r="1141" spans="1:11" x14ac:dyDescent="0.35">
      <c r="A1141" s="12" t="e">
        <f t="shared" si="55"/>
        <v>#N/A</v>
      </c>
      <c r="B1141" s="12">
        <f t="shared" si="57"/>
        <v>1</v>
      </c>
      <c r="C1141" s="12" t="e">
        <f t="shared" si="56"/>
        <v>#N/A</v>
      </c>
      <c r="D1141" t="s">
        <v>4190</v>
      </c>
      <c r="E1141" t="s">
        <v>41</v>
      </c>
      <c r="F1141" t="s">
        <v>4563</v>
      </c>
      <c r="G1141">
        <v>49211800</v>
      </c>
      <c r="H1141" t="s">
        <v>4564</v>
      </c>
      <c r="I1141" t="s">
        <v>4565</v>
      </c>
      <c r="J1141" t="s">
        <v>4564</v>
      </c>
      <c r="K1141" s="12" t="s">
        <v>1902</v>
      </c>
    </row>
    <row r="1142" spans="1:11" x14ac:dyDescent="0.35">
      <c r="A1142" s="12" t="e">
        <f t="shared" si="55"/>
        <v>#N/A</v>
      </c>
      <c r="B1142" s="12">
        <f t="shared" si="57"/>
        <v>1</v>
      </c>
      <c r="C1142" s="12" t="e">
        <f t="shared" si="56"/>
        <v>#N/A</v>
      </c>
      <c r="D1142" t="s">
        <v>4190</v>
      </c>
      <c r="E1142" t="s">
        <v>41</v>
      </c>
      <c r="F1142" t="s">
        <v>4563</v>
      </c>
      <c r="G1142">
        <v>49000000</v>
      </c>
      <c r="H1142" t="s">
        <v>4566</v>
      </c>
      <c r="I1142" t="s">
        <v>4567</v>
      </c>
      <c r="J1142" t="s">
        <v>4566</v>
      </c>
      <c r="K1142" s="12" t="s">
        <v>52</v>
      </c>
    </row>
    <row r="1143" spans="1:11" x14ac:dyDescent="0.35">
      <c r="A1143" s="12" t="e">
        <f t="shared" si="55"/>
        <v>#N/A</v>
      </c>
      <c r="B1143" s="12">
        <f t="shared" si="57"/>
        <v>1</v>
      </c>
      <c r="C1143" s="12" t="e">
        <f t="shared" si="56"/>
        <v>#N/A</v>
      </c>
      <c r="D1143" t="s">
        <v>4190</v>
      </c>
      <c r="E1143" t="s">
        <v>41</v>
      </c>
      <c r="F1143" t="s">
        <v>4563</v>
      </c>
      <c r="G1143">
        <v>49161500</v>
      </c>
      <c r="H1143" t="s">
        <v>4568</v>
      </c>
      <c r="I1143" t="s">
        <v>4569</v>
      </c>
      <c r="J1143" t="s">
        <v>4568</v>
      </c>
      <c r="K1143" s="12" t="s">
        <v>52</v>
      </c>
    </row>
    <row r="1144" spans="1:11" x14ac:dyDescent="0.35">
      <c r="A1144" s="12" t="e">
        <f t="shared" si="55"/>
        <v>#N/A</v>
      </c>
      <c r="B1144" s="12">
        <f t="shared" si="57"/>
        <v>1</v>
      </c>
      <c r="C1144" s="12" t="e">
        <f t="shared" si="56"/>
        <v>#N/A</v>
      </c>
      <c r="D1144" t="s">
        <v>4190</v>
      </c>
      <c r="E1144" t="s">
        <v>41</v>
      </c>
      <c r="F1144" t="s">
        <v>4563</v>
      </c>
      <c r="G1144">
        <v>49161700</v>
      </c>
      <c r="H1144" t="s">
        <v>4570</v>
      </c>
      <c r="I1144" t="s">
        <v>4571</v>
      </c>
      <c r="J1144" t="s">
        <v>4570</v>
      </c>
      <c r="K1144" s="12" t="s">
        <v>52</v>
      </c>
    </row>
    <row r="1145" spans="1:11" x14ac:dyDescent="0.35">
      <c r="A1145" s="12" t="e">
        <f t="shared" si="55"/>
        <v>#N/A</v>
      </c>
      <c r="B1145" s="12">
        <f t="shared" si="57"/>
        <v>1</v>
      </c>
      <c r="C1145" s="12" t="e">
        <f t="shared" si="56"/>
        <v>#N/A</v>
      </c>
      <c r="D1145" t="s">
        <v>4190</v>
      </c>
      <c r="E1145" t="s">
        <v>41</v>
      </c>
      <c r="F1145" t="s">
        <v>4563</v>
      </c>
      <c r="G1145">
        <v>49221500</v>
      </c>
      <c r="H1145" t="s">
        <v>4572</v>
      </c>
      <c r="I1145" t="s">
        <v>4573</v>
      </c>
      <c r="J1145" t="s">
        <v>4572</v>
      </c>
      <c r="K1145" s="12" t="s">
        <v>52</v>
      </c>
    </row>
    <row r="1146" spans="1:11" x14ac:dyDescent="0.35">
      <c r="A1146" s="12" t="e">
        <f t="shared" si="55"/>
        <v>#N/A</v>
      </c>
      <c r="B1146" s="12">
        <f t="shared" si="57"/>
        <v>1</v>
      </c>
      <c r="C1146" s="12" t="e">
        <f t="shared" si="56"/>
        <v>#N/A</v>
      </c>
      <c r="D1146" t="s">
        <v>4190</v>
      </c>
      <c r="E1146" t="s">
        <v>42</v>
      </c>
      <c r="F1146" t="s">
        <v>4574</v>
      </c>
      <c r="G1146">
        <v>77111603</v>
      </c>
      <c r="H1146" t="s">
        <v>4575</v>
      </c>
      <c r="I1146" t="s">
        <v>4576</v>
      </c>
      <c r="J1146" t="s">
        <v>4575</v>
      </c>
      <c r="K1146" s="12" t="s">
        <v>1902</v>
      </c>
    </row>
    <row r="1147" spans="1:11" x14ac:dyDescent="0.35">
      <c r="A1147" s="12" t="e">
        <f t="shared" si="55"/>
        <v>#N/A</v>
      </c>
      <c r="B1147" s="12">
        <f t="shared" si="57"/>
        <v>1</v>
      </c>
      <c r="C1147" s="12" t="e">
        <f t="shared" si="56"/>
        <v>#N/A</v>
      </c>
      <c r="D1147" t="s">
        <v>4190</v>
      </c>
      <c r="E1147" t="s">
        <v>42</v>
      </c>
      <c r="F1147" t="s">
        <v>4574</v>
      </c>
      <c r="G1147">
        <v>77121603</v>
      </c>
      <c r="H1147" t="s">
        <v>4577</v>
      </c>
      <c r="I1147" t="s">
        <v>4578</v>
      </c>
      <c r="J1147" t="s">
        <v>4577</v>
      </c>
      <c r="K1147" s="12" t="s">
        <v>52</v>
      </c>
    </row>
    <row r="1148" spans="1:11" x14ac:dyDescent="0.35">
      <c r="A1148" s="12" t="e">
        <f t="shared" si="55"/>
        <v>#N/A</v>
      </c>
      <c r="B1148" s="12">
        <f t="shared" si="57"/>
        <v>1</v>
      </c>
      <c r="C1148" s="12" t="e">
        <f t="shared" si="56"/>
        <v>#N/A</v>
      </c>
      <c r="D1148" t="s">
        <v>4190</v>
      </c>
      <c r="E1148" t="s">
        <v>42</v>
      </c>
      <c r="F1148" t="s">
        <v>4574</v>
      </c>
      <c r="G1148">
        <v>77121709</v>
      </c>
      <c r="H1148" t="s">
        <v>4579</v>
      </c>
      <c r="I1148" t="s">
        <v>4580</v>
      </c>
      <c r="J1148" t="s">
        <v>4579</v>
      </c>
      <c r="K1148" s="12" t="s">
        <v>52</v>
      </c>
    </row>
    <row r="1149" spans="1:11" x14ac:dyDescent="0.35">
      <c r="A1149" s="12" t="e">
        <f t="shared" si="55"/>
        <v>#N/A</v>
      </c>
      <c r="B1149" s="12">
        <f t="shared" si="57"/>
        <v>1</v>
      </c>
      <c r="C1149" s="12" t="e">
        <f t="shared" si="56"/>
        <v>#N/A</v>
      </c>
      <c r="D1149" t="s">
        <v>4190</v>
      </c>
      <c r="E1149" t="s">
        <v>42</v>
      </c>
      <c r="F1149" t="s">
        <v>4574</v>
      </c>
      <c r="G1149">
        <v>70151803</v>
      </c>
      <c r="H1149" t="s">
        <v>4581</v>
      </c>
      <c r="I1149" t="s">
        <v>4582</v>
      </c>
      <c r="J1149" t="s">
        <v>4581</v>
      </c>
      <c r="K1149" s="12" t="s">
        <v>52</v>
      </c>
    </row>
    <row r="1150" spans="1:11" x14ac:dyDescent="0.35">
      <c r="A1150" s="12" t="e">
        <f t="shared" si="55"/>
        <v>#N/A</v>
      </c>
      <c r="B1150" s="12">
        <f t="shared" si="57"/>
        <v>1</v>
      </c>
      <c r="C1150" s="12" t="e">
        <f t="shared" si="56"/>
        <v>#N/A</v>
      </c>
      <c r="D1150" t="s">
        <v>4190</v>
      </c>
      <c r="E1150" t="s">
        <v>42</v>
      </c>
      <c r="F1150" t="s">
        <v>4574</v>
      </c>
      <c r="G1150">
        <v>77111602</v>
      </c>
      <c r="H1150" t="s">
        <v>4583</v>
      </c>
      <c r="I1150" t="s">
        <v>4584</v>
      </c>
      <c r="J1150" t="s">
        <v>4583</v>
      </c>
      <c r="K1150" s="12" t="s">
        <v>52</v>
      </c>
    </row>
    <row r="1151" spans="1:11" x14ac:dyDescent="0.35">
      <c r="A1151" s="12" t="e">
        <f t="shared" si="55"/>
        <v>#N/A</v>
      </c>
      <c r="B1151" s="12">
        <f t="shared" si="57"/>
        <v>1</v>
      </c>
      <c r="C1151" s="12" t="e">
        <f t="shared" si="56"/>
        <v>#N/A</v>
      </c>
      <c r="D1151" t="s">
        <v>4190</v>
      </c>
      <c r="E1151" t="s">
        <v>42</v>
      </c>
      <c r="F1151" t="s">
        <v>4574</v>
      </c>
      <c r="G1151">
        <v>70131703</v>
      </c>
      <c r="H1151" t="s">
        <v>4585</v>
      </c>
      <c r="I1151" t="s">
        <v>4586</v>
      </c>
      <c r="J1151" t="s">
        <v>4585</v>
      </c>
      <c r="K1151" s="12" t="s">
        <v>52</v>
      </c>
    </row>
    <row r="1152" spans="1:11" x14ac:dyDescent="0.35">
      <c r="A1152" s="12" t="e">
        <f t="shared" si="55"/>
        <v>#N/A</v>
      </c>
      <c r="B1152" s="12">
        <f t="shared" si="57"/>
        <v>1</v>
      </c>
      <c r="C1152" s="12" t="e">
        <f t="shared" si="56"/>
        <v>#N/A</v>
      </c>
      <c r="D1152" t="s">
        <v>4190</v>
      </c>
      <c r="E1152" t="s">
        <v>42</v>
      </c>
      <c r="F1152" t="s">
        <v>4574</v>
      </c>
      <c r="G1152">
        <v>77111600</v>
      </c>
      <c r="H1152" t="s">
        <v>4587</v>
      </c>
      <c r="I1152" t="s">
        <v>4588</v>
      </c>
      <c r="J1152" t="s">
        <v>4589</v>
      </c>
      <c r="K1152" s="12" t="s">
        <v>52</v>
      </c>
    </row>
    <row r="1153" spans="1:11" x14ac:dyDescent="0.35">
      <c r="A1153" s="12" t="e">
        <f t="shared" si="55"/>
        <v>#N/A</v>
      </c>
      <c r="B1153" s="12">
        <f t="shared" si="57"/>
        <v>1</v>
      </c>
      <c r="C1153" s="12" t="e">
        <f t="shared" si="56"/>
        <v>#N/A</v>
      </c>
      <c r="D1153" t="s">
        <v>4190</v>
      </c>
      <c r="E1153" t="s">
        <v>42</v>
      </c>
      <c r="F1153" t="s">
        <v>4574</v>
      </c>
      <c r="G1153">
        <v>77111602</v>
      </c>
      <c r="H1153" t="s">
        <v>4583</v>
      </c>
      <c r="I1153" t="s">
        <v>4590</v>
      </c>
      <c r="J1153" t="s">
        <v>4591</v>
      </c>
      <c r="K1153" s="12" t="s">
        <v>52</v>
      </c>
    </row>
    <row r="1154" spans="1:11" x14ac:dyDescent="0.35">
      <c r="A1154" s="12" t="e">
        <f t="shared" si="55"/>
        <v>#N/A</v>
      </c>
      <c r="B1154" s="12">
        <f t="shared" si="57"/>
        <v>1</v>
      </c>
      <c r="C1154" s="12" t="e">
        <f t="shared" si="56"/>
        <v>#N/A</v>
      </c>
      <c r="D1154" t="s">
        <v>4190</v>
      </c>
      <c r="E1154" t="s">
        <v>42</v>
      </c>
      <c r="F1154" t="s">
        <v>4574</v>
      </c>
      <c r="G1154">
        <v>77111501</v>
      </c>
      <c r="H1154" t="s">
        <v>4592</v>
      </c>
      <c r="I1154" t="s">
        <v>4593</v>
      </c>
      <c r="J1154" t="s">
        <v>4592</v>
      </c>
      <c r="K1154" s="12" t="s">
        <v>52</v>
      </c>
    </row>
    <row r="1155" spans="1:11" x14ac:dyDescent="0.35">
      <c r="A1155" s="12" t="e">
        <f t="shared" ref="A1155:A1218" si="58">"A"&amp;C1155&amp;"B"&amp;B1155</f>
        <v>#N/A</v>
      </c>
      <c r="B1155" s="12">
        <f t="shared" si="57"/>
        <v>1</v>
      </c>
      <c r="C1155" s="12" t="e">
        <f t="shared" ref="C1155:C1216" si="59">VLOOKUP(D1155&amp;E1155&amp;F1155,T:U,2,FALSE)</f>
        <v>#N/A</v>
      </c>
      <c r="D1155" t="s">
        <v>4190</v>
      </c>
      <c r="E1155" t="s">
        <v>42</v>
      </c>
      <c r="F1155" t="s">
        <v>4574</v>
      </c>
      <c r="G1155">
        <v>77121702</v>
      </c>
      <c r="H1155" t="s">
        <v>4594</v>
      </c>
      <c r="I1155" t="s">
        <v>4595</v>
      </c>
      <c r="J1155" t="s">
        <v>4594</v>
      </c>
      <c r="K1155" s="12" t="s">
        <v>52</v>
      </c>
    </row>
    <row r="1156" spans="1:11" x14ac:dyDescent="0.35">
      <c r="A1156" s="12" t="e">
        <f t="shared" si="58"/>
        <v>#N/A</v>
      </c>
      <c r="B1156" s="12">
        <f t="shared" ref="B1156:B1219" si="60">IFERROR(IF(C1156=C1155,B1155+1,1),1)</f>
        <v>1</v>
      </c>
      <c r="C1156" s="12" t="e">
        <f t="shared" si="59"/>
        <v>#N/A</v>
      </c>
      <c r="D1156" t="s">
        <v>4190</v>
      </c>
      <c r="E1156" t="s">
        <v>42</v>
      </c>
      <c r="F1156" t="s">
        <v>4574</v>
      </c>
      <c r="G1156">
        <v>77131503</v>
      </c>
      <c r="H1156" t="s">
        <v>4596</v>
      </c>
      <c r="I1156" t="s">
        <v>4597</v>
      </c>
      <c r="J1156" t="s">
        <v>4596</v>
      </c>
      <c r="K1156" s="12" t="s">
        <v>52</v>
      </c>
    </row>
    <row r="1157" spans="1:11" x14ac:dyDescent="0.35">
      <c r="A1157" s="12" t="e">
        <f t="shared" si="58"/>
        <v>#N/A</v>
      </c>
      <c r="B1157" s="12">
        <f t="shared" si="60"/>
        <v>1</v>
      </c>
      <c r="C1157" s="12" t="e">
        <f t="shared" si="59"/>
        <v>#N/A</v>
      </c>
      <c r="D1157" t="s">
        <v>4190</v>
      </c>
      <c r="E1157" t="s">
        <v>42</v>
      </c>
      <c r="F1157" t="s">
        <v>4598</v>
      </c>
      <c r="G1157">
        <v>77140000</v>
      </c>
      <c r="H1157" t="s">
        <v>4599</v>
      </c>
      <c r="I1157" t="s">
        <v>4600</v>
      </c>
      <c r="J1157" t="s">
        <v>4599</v>
      </c>
      <c r="K1157" s="12" t="s">
        <v>1902</v>
      </c>
    </row>
    <row r="1158" spans="1:11" x14ac:dyDescent="0.35">
      <c r="A1158" s="12" t="e">
        <f t="shared" si="58"/>
        <v>#N/A</v>
      </c>
      <c r="B1158" s="12">
        <f t="shared" si="60"/>
        <v>1</v>
      </c>
      <c r="C1158" s="12" t="e">
        <f t="shared" si="59"/>
        <v>#N/A</v>
      </c>
      <c r="D1158" t="s">
        <v>4190</v>
      </c>
      <c r="E1158" t="s">
        <v>42</v>
      </c>
      <c r="F1158" t="s">
        <v>4601</v>
      </c>
      <c r="G1158">
        <v>77120000</v>
      </c>
      <c r="H1158" t="s">
        <v>4602</v>
      </c>
      <c r="I1158" t="s">
        <v>4603</v>
      </c>
      <c r="J1158" t="s">
        <v>4602</v>
      </c>
      <c r="K1158" s="12" t="s">
        <v>1902</v>
      </c>
    </row>
    <row r="1159" spans="1:11" x14ac:dyDescent="0.35">
      <c r="A1159" s="12" t="e">
        <f t="shared" si="58"/>
        <v>#N/A</v>
      </c>
      <c r="B1159" s="12">
        <f t="shared" si="60"/>
        <v>1</v>
      </c>
      <c r="C1159" s="12" t="e">
        <f t="shared" si="59"/>
        <v>#N/A</v>
      </c>
      <c r="D1159" t="s">
        <v>4190</v>
      </c>
      <c r="E1159" t="s">
        <v>42</v>
      </c>
      <c r="F1159" t="s">
        <v>4601</v>
      </c>
      <c r="G1159">
        <v>77121503</v>
      </c>
      <c r="H1159" t="s">
        <v>4604</v>
      </c>
      <c r="I1159" t="s">
        <v>4605</v>
      </c>
      <c r="J1159" t="s">
        <v>4604</v>
      </c>
      <c r="K1159" s="12" t="s">
        <v>52</v>
      </c>
    </row>
    <row r="1160" spans="1:11" x14ac:dyDescent="0.35">
      <c r="A1160" s="12" t="e">
        <f t="shared" si="58"/>
        <v>#N/A</v>
      </c>
      <c r="B1160" s="12">
        <f t="shared" si="60"/>
        <v>1</v>
      </c>
      <c r="C1160" s="12" t="e">
        <f t="shared" si="59"/>
        <v>#N/A</v>
      </c>
      <c r="D1160" t="s">
        <v>4190</v>
      </c>
      <c r="E1160" t="s">
        <v>42</v>
      </c>
      <c r="F1160" t="s">
        <v>43</v>
      </c>
      <c r="G1160">
        <v>27112000</v>
      </c>
      <c r="H1160" t="s">
        <v>4606</v>
      </c>
      <c r="I1160" t="s">
        <v>4607</v>
      </c>
      <c r="J1160" t="s">
        <v>4608</v>
      </c>
      <c r="K1160" s="12" t="s">
        <v>1902</v>
      </c>
    </row>
    <row r="1161" spans="1:11" x14ac:dyDescent="0.35">
      <c r="A1161" s="12" t="e">
        <f t="shared" si="58"/>
        <v>#N/A</v>
      </c>
      <c r="B1161" s="12">
        <f t="shared" si="60"/>
        <v>1</v>
      </c>
      <c r="C1161" s="12" t="e">
        <f t="shared" si="59"/>
        <v>#N/A</v>
      </c>
      <c r="D1161" t="s">
        <v>4190</v>
      </c>
      <c r="E1161" t="s">
        <v>42</v>
      </c>
      <c r="F1161" t="s">
        <v>43</v>
      </c>
      <c r="G1161">
        <v>92101603</v>
      </c>
      <c r="H1161" t="s">
        <v>3625</v>
      </c>
      <c r="I1161" t="s">
        <v>4609</v>
      </c>
      <c r="J1161" t="s">
        <v>4610</v>
      </c>
      <c r="K1161" s="12" t="s">
        <v>52</v>
      </c>
    </row>
    <row r="1162" spans="1:11" x14ac:dyDescent="0.35">
      <c r="A1162" s="12" t="e">
        <f t="shared" si="58"/>
        <v>#N/A</v>
      </c>
      <c r="B1162" s="12">
        <f t="shared" si="60"/>
        <v>1</v>
      </c>
      <c r="C1162" s="12" t="e">
        <f t="shared" si="59"/>
        <v>#N/A</v>
      </c>
      <c r="D1162" t="s">
        <v>4190</v>
      </c>
      <c r="E1162" t="s">
        <v>42</v>
      </c>
      <c r="F1162" t="s">
        <v>43</v>
      </c>
      <c r="G1162">
        <v>76101600</v>
      </c>
      <c r="H1162" t="s">
        <v>4611</v>
      </c>
      <c r="I1162" t="s">
        <v>4612</v>
      </c>
      <c r="J1162" t="s">
        <v>4611</v>
      </c>
      <c r="K1162" s="12" t="s">
        <v>52</v>
      </c>
    </row>
    <row r="1163" spans="1:11" x14ac:dyDescent="0.35">
      <c r="A1163" s="12" t="e">
        <f t="shared" si="58"/>
        <v>#N/A</v>
      </c>
      <c r="B1163" s="12">
        <f t="shared" si="60"/>
        <v>1</v>
      </c>
      <c r="C1163" s="12" t="e">
        <f t="shared" si="59"/>
        <v>#N/A</v>
      </c>
      <c r="D1163" t="s">
        <v>4190</v>
      </c>
      <c r="E1163" t="s">
        <v>42</v>
      </c>
      <c r="F1163" t="s">
        <v>43</v>
      </c>
      <c r="G1163">
        <v>76122404</v>
      </c>
      <c r="H1163" t="s">
        <v>4613</v>
      </c>
      <c r="I1163" t="s">
        <v>4614</v>
      </c>
      <c r="J1163" t="s">
        <v>4613</v>
      </c>
      <c r="K1163" s="12" t="s">
        <v>52</v>
      </c>
    </row>
    <row r="1164" spans="1:11" x14ac:dyDescent="0.35">
      <c r="A1164" s="12" t="e">
        <f t="shared" si="58"/>
        <v>#N/A</v>
      </c>
      <c r="B1164" s="12">
        <f t="shared" si="60"/>
        <v>1</v>
      </c>
      <c r="C1164" s="12" t="e">
        <f t="shared" si="59"/>
        <v>#N/A</v>
      </c>
      <c r="D1164" t="s">
        <v>4190</v>
      </c>
      <c r="E1164" t="s">
        <v>42</v>
      </c>
      <c r="F1164" t="s">
        <v>4615</v>
      </c>
      <c r="G1164">
        <v>72102100</v>
      </c>
      <c r="H1164" t="s">
        <v>4616</v>
      </c>
      <c r="I1164" t="s">
        <v>4617</v>
      </c>
      <c r="J1164" t="s">
        <v>4618</v>
      </c>
      <c r="K1164" s="12" t="s">
        <v>1902</v>
      </c>
    </row>
    <row r="1165" spans="1:11" x14ac:dyDescent="0.35">
      <c r="A1165" s="12" t="e">
        <f t="shared" si="58"/>
        <v>#N/A</v>
      </c>
      <c r="B1165" s="12">
        <f t="shared" si="60"/>
        <v>1</v>
      </c>
      <c r="C1165" s="12" t="e">
        <f t="shared" si="59"/>
        <v>#N/A</v>
      </c>
      <c r="D1165" t="s">
        <v>4190</v>
      </c>
      <c r="E1165" t="s">
        <v>42</v>
      </c>
      <c r="F1165" t="s">
        <v>4615</v>
      </c>
      <c r="G1165">
        <v>10191520</v>
      </c>
      <c r="H1165" t="s">
        <v>4619</v>
      </c>
      <c r="I1165" t="s">
        <v>4620</v>
      </c>
      <c r="J1165" t="s">
        <v>4621</v>
      </c>
      <c r="K1165" s="12" t="s">
        <v>52</v>
      </c>
    </row>
    <row r="1166" spans="1:11" x14ac:dyDescent="0.35">
      <c r="A1166" s="12" t="e">
        <f t="shared" si="58"/>
        <v>#N/A</v>
      </c>
      <c r="B1166" s="12">
        <f t="shared" si="60"/>
        <v>1</v>
      </c>
      <c r="C1166" s="12" t="e">
        <f t="shared" si="59"/>
        <v>#N/A</v>
      </c>
      <c r="D1166" t="s">
        <v>4190</v>
      </c>
      <c r="E1166" t="s">
        <v>42</v>
      </c>
      <c r="F1166" t="s">
        <v>4615</v>
      </c>
      <c r="G1166">
        <v>10191500</v>
      </c>
      <c r="H1166" t="s">
        <v>4622</v>
      </c>
      <c r="I1166" t="s">
        <v>4623</v>
      </c>
      <c r="J1166" t="s">
        <v>4624</v>
      </c>
      <c r="K1166" s="12" t="s">
        <v>52</v>
      </c>
    </row>
    <row r="1167" spans="1:11" x14ac:dyDescent="0.35">
      <c r="A1167" s="12" t="e">
        <f t="shared" si="58"/>
        <v>#N/A</v>
      </c>
      <c r="B1167" s="12">
        <f t="shared" si="60"/>
        <v>1</v>
      </c>
      <c r="C1167" s="12" t="e">
        <f t="shared" si="59"/>
        <v>#N/A</v>
      </c>
      <c r="D1167" t="s">
        <v>4190</v>
      </c>
      <c r="E1167" t="s">
        <v>42</v>
      </c>
      <c r="F1167" t="s">
        <v>4615</v>
      </c>
      <c r="G1167">
        <v>70151502</v>
      </c>
      <c r="H1167" t="s">
        <v>4625</v>
      </c>
      <c r="I1167" t="s">
        <v>4626</v>
      </c>
      <c r="J1167" t="s">
        <v>4625</v>
      </c>
      <c r="K1167" s="12" t="s">
        <v>52</v>
      </c>
    </row>
    <row r="1168" spans="1:11" x14ac:dyDescent="0.35">
      <c r="A1168" s="12" t="e">
        <f t="shared" si="58"/>
        <v>#N/A</v>
      </c>
      <c r="B1168" s="12">
        <f t="shared" si="60"/>
        <v>1</v>
      </c>
      <c r="C1168" s="12" t="e">
        <f t="shared" si="59"/>
        <v>#N/A</v>
      </c>
      <c r="D1168" t="s">
        <v>4190</v>
      </c>
      <c r="E1168" t="s">
        <v>42</v>
      </c>
      <c r="F1168" t="s">
        <v>4627</v>
      </c>
      <c r="G1168">
        <v>70141603</v>
      </c>
      <c r="H1168" t="s">
        <v>4628</v>
      </c>
      <c r="I1168" t="s">
        <v>4629</v>
      </c>
      <c r="J1168" t="s">
        <v>4630</v>
      </c>
      <c r="K1168" s="12" t="s">
        <v>1902</v>
      </c>
    </row>
    <row r="1169" spans="1:11" x14ac:dyDescent="0.35">
      <c r="A1169" s="12" t="e">
        <f t="shared" si="58"/>
        <v>#N/A</v>
      </c>
      <c r="B1169" s="12">
        <f t="shared" si="60"/>
        <v>1</v>
      </c>
      <c r="C1169" s="12" t="e">
        <f t="shared" si="59"/>
        <v>#N/A</v>
      </c>
      <c r="D1169" t="s">
        <v>4190</v>
      </c>
      <c r="E1169" t="s">
        <v>42</v>
      </c>
      <c r="F1169" t="s">
        <v>4627</v>
      </c>
      <c r="G1169">
        <v>70111503</v>
      </c>
      <c r="H1169" t="s">
        <v>2160</v>
      </c>
      <c r="I1169" t="s">
        <v>4631</v>
      </c>
      <c r="J1169" t="s">
        <v>4632</v>
      </c>
      <c r="K1169" s="12" t="s">
        <v>52</v>
      </c>
    </row>
    <row r="1170" spans="1:11" x14ac:dyDescent="0.35">
      <c r="A1170" s="12" t="e">
        <f t="shared" si="58"/>
        <v>#N/A</v>
      </c>
      <c r="B1170" s="12">
        <f t="shared" si="60"/>
        <v>1</v>
      </c>
      <c r="C1170" s="12" t="e">
        <f t="shared" si="59"/>
        <v>#N/A</v>
      </c>
      <c r="D1170" t="s">
        <v>4190</v>
      </c>
      <c r="E1170" t="s">
        <v>44</v>
      </c>
      <c r="F1170" t="s">
        <v>4633</v>
      </c>
      <c r="G1170">
        <v>10101500</v>
      </c>
      <c r="H1170" t="s">
        <v>4634</v>
      </c>
      <c r="I1170" t="s">
        <v>4635</v>
      </c>
      <c r="J1170" t="s">
        <v>4634</v>
      </c>
      <c r="K1170" s="12" t="s">
        <v>1902</v>
      </c>
    </row>
    <row r="1171" spans="1:11" x14ac:dyDescent="0.35">
      <c r="A1171" s="12" t="e">
        <f t="shared" si="58"/>
        <v>#N/A</v>
      </c>
      <c r="B1171" s="12">
        <f t="shared" si="60"/>
        <v>1</v>
      </c>
      <c r="C1171" s="12" t="e">
        <f t="shared" si="59"/>
        <v>#N/A</v>
      </c>
      <c r="D1171" t="s">
        <v>4190</v>
      </c>
      <c r="E1171" t="s">
        <v>44</v>
      </c>
      <c r="F1171" t="s">
        <v>4633</v>
      </c>
      <c r="G1171">
        <v>10100000</v>
      </c>
      <c r="H1171" t="s">
        <v>4636</v>
      </c>
      <c r="I1171" t="s">
        <v>4637</v>
      </c>
      <c r="J1171" t="s">
        <v>4636</v>
      </c>
      <c r="K1171" s="12" t="s">
        <v>52</v>
      </c>
    </row>
    <row r="1172" spans="1:11" x14ac:dyDescent="0.35">
      <c r="A1172" s="12" t="e">
        <f t="shared" si="58"/>
        <v>#N/A</v>
      </c>
      <c r="B1172" s="12">
        <f t="shared" si="60"/>
        <v>1</v>
      </c>
      <c r="C1172" s="12" t="e">
        <f t="shared" si="59"/>
        <v>#N/A</v>
      </c>
      <c r="D1172" t="s">
        <v>4190</v>
      </c>
      <c r="E1172" t="s">
        <v>44</v>
      </c>
      <c r="F1172" t="s">
        <v>4633</v>
      </c>
      <c r="G1172">
        <v>70101804</v>
      </c>
      <c r="H1172" t="s">
        <v>4638</v>
      </c>
      <c r="I1172" t="s">
        <v>4639</v>
      </c>
      <c r="J1172" t="s">
        <v>4638</v>
      </c>
      <c r="K1172" s="12" t="s">
        <v>52</v>
      </c>
    </row>
    <row r="1173" spans="1:11" x14ac:dyDescent="0.35">
      <c r="A1173" s="12" t="e">
        <f t="shared" si="58"/>
        <v>#N/A</v>
      </c>
      <c r="B1173" s="12">
        <f t="shared" si="60"/>
        <v>1</v>
      </c>
      <c r="C1173" s="12" t="e">
        <f t="shared" si="59"/>
        <v>#N/A</v>
      </c>
      <c r="D1173" t="s">
        <v>4190</v>
      </c>
      <c r="E1173" t="s">
        <v>44</v>
      </c>
      <c r="F1173" t="s">
        <v>4633</v>
      </c>
      <c r="G1173">
        <v>10101502</v>
      </c>
      <c r="H1173" t="s">
        <v>4640</v>
      </c>
      <c r="I1173" t="s">
        <v>4641</v>
      </c>
      <c r="J1173" t="s">
        <v>4640</v>
      </c>
      <c r="K1173" s="12" t="s">
        <v>52</v>
      </c>
    </row>
    <row r="1174" spans="1:11" x14ac:dyDescent="0.35">
      <c r="A1174" s="12" t="e">
        <f t="shared" si="58"/>
        <v>#N/A</v>
      </c>
      <c r="B1174" s="12">
        <f t="shared" si="60"/>
        <v>1</v>
      </c>
      <c r="C1174" s="12" t="e">
        <f t="shared" si="59"/>
        <v>#N/A</v>
      </c>
      <c r="D1174" t="s">
        <v>4190</v>
      </c>
      <c r="E1174" t="s">
        <v>44</v>
      </c>
      <c r="F1174" t="s">
        <v>4633</v>
      </c>
      <c r="G1174">
        <v>10101506</v>
      </c>
      <c r="H1174" t="s">
        <v>4642</v>
      </c>
      <c r="I1174" t="s">
        <v>4643</v>
      </c>
      <c r="J1174" t="s">
        <v>4642</v>
      </c>
      <c r="K1174" s="12" t="s">
        <v>52</v>
      </c>
    </row>
    <row r="1175" spans="1:11" x14ac:dyDescent="0.35">
      <c r="A1175" s="12" t="e">
        <f t="shared" si="58"/>
        <v>#N/A</v>
      </c>
      <c r="B1175" s="12">
        <f t="shared" si="60"/>
        <v>1</v>
      </c>
      <c r="C1175" s="12" t="e">
        <f t="shared" si="59"/>
        <v>#N/A</v>
      </c>
      <c r="D1175" t="s">
        <v>4190</v>
      </c>
      <c r="E1175" t="s">
        <v>44</v>
      </c>
      <c r="F1175" t="s">
        <v>4644</v>
      </c>
      <c r="G1175">
        <v>10121500</v>
      </c>
      <c r="H1175" t="s">
        <v>4645</v>
      </c>
      <c r="I1175" t="s">
        <v>4646</v>
      </c>
      <c r="J1175" t="s">
        <v>4645</v>
      </c>
      <c r="K1175" s="12" t="s">
        <v>1902</v>
      </c>
    </row>
    <row r="1176" spans="1:11" x14ac:dyDescent="0.35">
      <c r="A1176" s="12" t="e">
        <f t="shared" si="58"/>
        <v>#N/A</v>
      </c>
      <c r="B1176" s="12">
        <f t="shared" si="60"/>
        <v>1</v>
      </c>
      <c r="C1176" s="12" t="e">
        <f t="shared" si="59"/>
        <v>#N/A</v>
      </c>
      <c r="D1176" t="s">
        <v>4190</v>
      </c>
      <c r="E1176" t="s">
        <v>44</v>
      </c>
      <c r="F1176" t="s">
        <v>4644</v>
      </c>
      <c r="G1176">
        <v>10121800</v>
      </c>
      <c r="H1176" t="s">
        <v>4647</v>
      </c>
      <c r="I1176" t="s">
        <v>4648</v>
      </c>
      <c r="J1176" t="s">
        <v>4647</v>
      </c>
      <c r="K1176" s="12" t="s">
        <v>52</v>
      </c>
    </row>
    <row r="1177" spans="1:11" x14ac:dyDescent="0.35">
      <c r="A1177" s="12" t="e">
        <f t="shared" si="58"/>
        <v>#N/A</v>
      </c>
      <c r="B1177" s="12">
        <f t="shared" si="60"/>
        <v>1</v>
      </c>
      <c r="C1177" s="12" t="e">
        <f t="shared" si="59"/>
        <v>#N/A</v>
      </c>
      <c r="D1177" t="s">
        <v>4190</v>
      </c>
      <c r="E1177" t="s">
        <v>44</v>
      </c>
      <c r="F1177" t="s">
        <v>4644</v>
      </c>
      <c r="G1177">
        <v>10121700</v>
      </c>
      <c r="H1177" t="s">
        <v>4649</v>
      </c>
      <c r="I1177" t="s">
        <v>4650</v>
      </c>
      <c r="J1177" t="s">
        <v>4649</v>
      </c>
      <c r="K1177" s="12" t="s">
        <v>52</v>
      </c>
    </row>
    <row r="1178" spans="1:11" x14ac:dyDescent="0.35">
      <c r="A1178" s="12" t="e">
        <f t="shared" si="58"/>
        <v>#N/A</v>
      </c>
      <c r="B1178" s="12">
        <f t="shared" si="60"/>
        <v>1</v>
      </c>
      <c r="C1178" s="12" t="e">
        <f t="shared" si="59"/>
        <v>#N/A</v>
      </c>
      <c r="D1178" t="s">
        <v>4190</v>
      </c>
      <c r="E1178" t="s">
        <v>44</v>
      </c>
      <c r="F1178" t="s">
        <v>4651</v>
      </c>
      <c r="G1178">
        <v>72102100</v>
      </c>
      <c r="H1178" t="s">
        <v>4616</v>
      </c>
      <c r="I1178" t="s">
        <v>4652</v>
      </c>
      <c r="J1178" t="s">
        <v>4653</v>
      </c>
      <c r="K1178" s="12" t="s">
        <v>1902</v>
      </c>
    </row>
    <row r="1179" spans="1:11" x14ac:dyDescent="0.35">
      <c r="A1179" s="12" t="e">
        <f t="shared" si="58"/>
        <v>#N/A</v>
      </c>
      <c r="B1179" s="12">
        <f t="shared" si="60"/>
        <v>1</v>
      </c>
      <c r="C1179" s="12" t="e">
        <f t="shared" si="59"/>
        <v>#N/A</v>
      </c>
      <c r="D1179" t="s">
        <v>4190</v>
      </c>
      <c r="E1179" t="s">
        <v>44</v>
      </c>
      <c r="F1179" t="s">
        <v>4651</v>
      </c>
      <c r="G1179">
        <v>10191520</v>
      </c>
      <c r="H1179" t="s">
        <v>4619</v>
      </c>
      <c r="I1179" t="s">
        <v>4654</v>
      </c>
      <c r="J1179" t="s">
        <v>4655</v>
      </c>
      <c r="K1179" s="12" t="s">
        <v>52</v>
      </c>
    </row>
    <row r="1180" spans="1:11" x14ac:dyDescent="0.35">
      <c r="A1180" s="12" t="e">
        <f t="shared" si="58"/>
        <v>#N/A</v>
      </c>
      <c r="B1180" s="12">
        <f t="shared" si="60"/>
        <v>1</v>
      </c>
      <c r="C1180" s="12" t="e">
        <f t="shared" si="59"/>
        <v>#N/A</v>
      </c>
      <c r="D1180" t="s">
        <v>4190</v>
      </c>
      <c r="E1180" t="s">
        <v>44</v>
      </c>
      <c r="F1180" t="s">
        <v>4651</v>
      </c>
      <c r="G1180">
        <v>10191500</v>
      </c>
      <c r="H1180" t="s">
        <v>4622</v>
      </c>
      <c r="I1180" t="s">
        <v>4656</v>
      </c>
      <c r="J1180" t="s">
        <v>4657</v>
      </c>
      <c r="K1180" s="12" t="s">
        <v>52</v>
      </c>
    </row>
    <row r="1181" spans="1:11" x14ac:dyDescent="0.35">
      <c r="A1181" s="12" t="e">
        <f t="shared" si="58"/>
        <v>#N/A</v>
      </c>
      <c r="B1181" s="12">
        <f t="shared" si="60"/>
        <v>1</v>
      </c>
      <c r="C1181" s="12" t="e">
        <f t="shared" si="59"/>
        <v>#N/A</v>
      </c>
      <c r="D1181" t="s">
        <v>4190</v>
      </c>
      <c r="E1181" t="s">
        <v>44</v>
      </c>
      <c r="F1181" t="s">
        <v>4658</v>
      </c>
      <c r="G1181">
        <v>70123000</v>
      </c>
      <c r="H1181" t="s">
        <v>4659</v>
      </c>
      <c r="I1181" t="s">
        <v>4660</v>
      </c>
      <c r="J1181" t="s">
        <v>4659</v>
      </c>
      <c r="K1181" s="12" t="s">
        <v>1902</v>
      </c>
    </row>
    <row r="1182" spans="1:11" x14ac:dyDescent="0.35">
      <c r="A1182" s="12" t="e">
        <f t="shared" si="58"/>
        <v>#N/A</v>
      </c>
      <c r="B1182" s="12">
        <f t="shared" si="60"/>
        <v>1</v>
      </c>
      <c r="C1182" s="12" t="e">
        <f t="shared" si="59"/>
        <v>#N/A</v>
      </c>
      <c r="D1182" t="s">
        <v>4190</v>
      </c>
      <c r="E1182" t="s">
        <v>44</v>
      </c>
      <c r="F1182" t="s">
        <v>4658</v>
      </c>
      <c r="G1182">
        <v>10191701</v>
      </c>
      <c r="H1182" t="s">
        <v>4661</v>
      </c>
      <c r="I1182" t="s">
        <v>4662</v>
      </c>
      <c r="J1182" t="s">
        <v>4661</v>
      </c>
      <c r="K1182" s="12" t="s">
        <v>52</v>
      </c>
    </row>
    <row r="1183" spans="1:11" x14ac:dyDescent="0.35">
      <c r="A1183" s="12" t="e">
        <f t="shared" si="58"/>
        <v>#N/A</v>
      </c>
      <c r="B1183" s="12">
        <f t="shared" si="60"/>
        <v>1</v>
      </c>
      <c r="C1183" s="12" t="e">
        <f t="shared" si="59"/>
        <v>#N/A</v>
      </c>
      <c r="D1183" t="s">
        <v>4190</v>
      </c>
      <c r="E1183" t="s">
        <v>44</v>
      </c>
      <c r="F1183" t="s">
        <v>4663</v>
      </c>
      <c r="G1183">
        <v>70122007</v>
      </c>
      <c r="H1183" t="s">
        <v>4664</v>
      </c>
      <c r="I1183" t="s">
        <v>4665</v>
      </c>
      <c r="J1183" t="s">
        <v>4664</v>
      </c>
      <c r="K1183" s="12" t="s">
        <v>1902</v>
      </c>
    </row>
    <row r="1184" spans="1:11" x14ac:dyDescent="0.35">
      <c r="A1184" s="12" t="e">
        <f t="shared" si="58"/>
        <v>#N/A</v>
      </c>
      <c r="B1184" s="12">
        <f t="shared" si="60"/>
        <v>1</v>
      </c>
      <c r="C1184" s="12" t="e">
        <f t="shared" si="59"/>
        <v>#N/A</v>
      </c>
      <c r="D1184" t="s">
        <v>4190</v>
      </c>
      <c r="E1184" t="s">
        <v>44</v>
      </c>
      <c r="F1184" t="s">
        <v>4663</v>
      </c>
      <c r="G1184">
        <v>70122002</v>
      </c>
      <c r="H1184" t="s">
        <v>4666</v>
      </c>
      <c r="I1184" t="s">
        <v>4667</v>
      </c>
      <c r="J1184" t="s">
        <v>4666</v>
      </c>
      <c r="K1184" s="12" t="s">
        <v>52</v>
      </c>
    </row>
    <row r="1185" spans="1:11" x14ac:dyDescent="0.35">
      <c r="A1185" s="12" t="e">
        <f t="shared" si="58"/>
        <v>#N/A</v>
      </c>
      <c r="B1185" s="12">
        <f t="shared" si="60"/>
        <v>1</v>
      </c>
      <c r="C1185" s="12" t="e">
        <f t="shared" si="59"/>
        <v>#N/A</v>
      </c>
      <c r="D1185" t="s">
        <v>4190</v>
      </c>
      <c r="E1185" t="s">
        <v>44</v>
      </c>
      <c r="F1185" t="s">
        <v>4668</v>
      </c>
      <c r="G1185">
        <v>70121700</v>
      </c>
      <c r="H1185" t="s">
        <v>4669</v>
      </c>
      <c r="I1185" t="s">
        <v>4670</v>
      </c>
      <c r="J1185" t="s">
        <v>4669</v>
      </c>
      <c r="K1185" s="12" t="s">
        <v>1902</v>
      </c>
    </row>
    <row r="1186" spans="1:11" x14ac:dyDescent="0.35">
      <c r="A1186" s="12" t="e">
        <f t="shared" si="58"/>
        <v>#N/A</v>
      </c>
      <c r="B1186" s="12">
        <f t="shared" si="60"/>
        <v>1</v>
      </c>
      <c r="C1186" s="12" t="e">
        <f t="shared" si="59"/>
        <v>#N/A</v>
      </c>
      <c r="D1186" t="s">
        <v>4190</v>
      </c>
      <c r="E1186" t="s">
        <v>44</v>
      </c>
      <c r="F1186" t="s">
        <v>4668</v>
      </c>
      <c r="G1186">
        <v>21101900</v>
      </c>
      <c r="H1186" t="s">
        <v>4671</v>
      </c>
      <c r="I1186" t="s">
        <v>4672</v>
      </c>
      <c r="J1186" t="s">
        <v>4671</v>
      </c>
      <c r="K1186" s="12" t="s">
        <v>52</v>
      </c>
    </row>
    <row r="1187" spans="1:11" x14ac:dyDescent="0.35">
      <c r="A1187" s="12" t="e">
        <f t="shared" si="58"/>
        <v>#N/A</v>
      </c>
      <c r="B1187" s="12">
        <f t="shared" si="60"/>
        <v>1</v>
      </c>
      <c r="C1187" s="12" t="e">
        <f t="shared" si="59"/>
        <v>#N/A</v>
      </c>
      <c r="D1187" t="s">
        <v>4190</v>
      </c>
      <c r="E1187" t="s">
        <v>44</v>
      </c>
      <c r="F1187" t="s">
        <v>4668</v>
      </c>
      <c r="G1187">
        <v>78101810</v>
      </c>
      <c r="H1187" t="s">
        <v>4673</v>
      </c>
      <c r="I1187" t="s">
        <v>4674</v>
      </c>
      <c r="J1187" t="s">
        <v>4673</v>
      </c>
      <c r="K1187" s="12" t="s">
        <v>52</v>
      </c>
    </row>
    <row r="1188" spans="1:11" x14ac:dyDescent="0.35">
      <c r="A1188" s="12" t="e">
        <f t="shared" si="58"/>
        <v>#N/A</v>
      </c>
      <c r="B1188" s="12">
        <f t="shared" si="60"/>
        <v>1</v>
      </c>
      <c r="C1188" s="12" t="e">
        <f t="shared" si="59"/>
        <v>#N/A</v>
      </c>
      <c r="D1188" t="s">
        <v>4190</v>
      </c>
      <c r="E1188" t="s">
        <v>44</v>
      </c>
      <c r="F1188" t="s">
        <v>4668</v>
      </c>
      <c r="G1188">
        <v>78101603</v>
      </c>
      <c r="H1188" t="s">
        <v>4675</v>
      </c>
      <c r="I1188" t="s">
        <v>4676</v>
      </c>
      <c r="J1188" t="s">
        <v>4675</v>
      </c>
      <c r="K1188" s="12" t="s">
        <v>52</v>
      </c>
    </row>
    <row r="1189" spans="1:11" x14ac:dyDescent="0.35">
      <c r="A1189" s="12" t="e">
        <f t="shared" si="58"/>
        <v>#N/A</v>
      </c>
      <c r="B1189" s="12">
        <f t="shared" si="60"/>
        <v>1</v>
      </c>
      <c r="C1189" s="12" t="e">
        <f t="shared" si="59"/>
        <v>#N/A</v>
      </c>
      <c r="D1189" t="s">
        <v>4190</v>
      </c>
      <c r="E1189" t="s">
        <v>44</v>
      </c>
      <c r="F1189" t="s">
        <v>4668</v>
      </c>
      <c r="G1189">
        <v>10131506</v>
      </c>
      <c r="H1189" t="s">
        <v>4677</v>
      </c>
      <c r="I1189" t="s">
        <v>4678</v>
      </c>
      <c r="J1189" t="s">
        <v>4677</v>
      </c>
      <c r="K1189" s="12" t="s">
        <v>52</v>
      </c>
    </row>
    <row r="1190" spans="1:11" x14ac:dyDescent="0.35">
      <c r="A1190" s="12" t="e">
        <f t="shared" si="58"/>
        <v>#N/A</v>
      </c>
      <c r="B1190" s="12">
        <f t="shared" si="60"/>
        <v>1</v>
      </c>
      <c r="C1190" s="12" t="e">
        <f t="shared" si="59"/>
        <v>#N/A</v>
      </c>
      <c r="D1190" t="s">
        <v>4190</v>
      </c>
      <c r="E1190" t="s">
        <v>44</v>
      </c>
      <c r="F1190" t="s">
        <v>4668</v>
      </c>
      <c r="G1190">
        <v>70121500</v>
      </c>
      <c r="H1190" t="s">
        <v>4679</v>
      </c>
      <c r="I1190" t="s">
        <v>4680</v>
      </c>
      <c r="J1190" t="s">
        <v>4679</v>
      </c>
      <c r="K1190" s="12" t="s">
        <v>52</v>
      </c>
    </row>
    <row r="1191" spans="1:11" x14ac:dyDescent="0.35">
      <c r="A1191" s="12" t="e">
        <f t="shared" si="58"/>
        <v>#N/A</v>
      </c>
      <c r="B1191" s="12">
        <f t="shared" si="60"/>
        <v>1</v>
      </c>
      <c r="C1191" s="12" t="e">
        <f t="shared" si="59"/>
        <v>#N/A</v>
      </c>
      <c r="D1191" t="s">
        <v>4190</v>
      </c>
      <c r="E1191" t="s">
        <v>44</v>
      </c>
      <c r="F1191" t="s">
        <v>4668</v>
      </c>
      <c r="G1191">
        <v>10141500</v>
      </c>
      <c r="H1191" t="s">
        <v>4681</v>
      </c>
      <c r="I1191" t="s">
        <v>4682</v>
      </c>
      <c r="J1191" t="s">
        <v>4681</v>
      </c>
      <c r="K1191" s="12" t="s">
        <v>52</v>
      </c>
    </row>
    <row r="1192" spans="1:11" x14ac:dyDescent="0.35">
      <c r="A1192" s="12" t="str">
        <f t="shared" si="58"/>
        <v>A47B1</v>
      </c>
      <c r="B1192" s="12">
        <f t="shared" si="60"/>
        <v>1</v>
      </c>
      <c r="C1192" s="54">
        <v>47</v>
      </c>
      <c r="D1192" t="s">
        <v>4190</v>
      </c>
      <c r="E1192" t="s">
        <v>4683</v>
      </c>
      <c r="F1192" t="s">
        <v>4684</v>
      </c>
      <c r="G1192">
        <v>14101500</v>
      </c>
      <c r="H1192" t="s">
        <v>4685</v>
      </c>
      <c r="I1192" t="s">
        <v>4686</v>
      </c>
      <c r="J1192" t="s">
        <v>4687</v>
      </c>
      <c r="K1192" s="12" t="s">
        <v>1902</v>
      </c>
    </row>
    <row r="1193" spans="1:11" x14ac:dyDescent="0.35">
      <c r="A1193" s="12" t="str">
        <f t="shared" si="58"/>
        <v>A47B2</v>
      </c>
      <c r="B1193" s="12">
        <f t="shared" si="60"/>
        <v>2</v>
      </c>
      <c r="C1193" s="54">
        <v>47</v>
      </c>
      <c r="D1193" t="s">
        <v>4190</v>
      </c>
      <c r="E1193" t="s">
        <v>4683</v>
      </c>
      <c r="F1193" t="s">
        <v>4684</v>
      </c>
      <c r="G1193">
        <v>60106107</v>
      </c>
      <c r="H1193" t="s">
        <v>4449</v>
      </c>
      <c r="I1193" t="s">
        <v>4688</v>
      </c>
      <c r="J1193" t="s">
        <v>4689</v>
      </c>
      <c r="K1193" s="12" t="s">
        <v>52</v>
      </c>
    </row>
    <row r="1194" spans="1:11" x14ac:dyDescent="0.35">
      <c r="A1194" s="12" t="str">
        <f t="shared" si="58"/>
        <v>A47B3</v>
      </c>
      <c r="B1194" s="12">
        <f t="shared" si="60"/>
        <v>3</v>
      </c>
      <c r="C1194" s="54">
        <v>47</v>
      </c>
      <c r="D1194" t="s">
        <v>4190</v>
      </c>
      <c r="E1194" t="s">
        <v>4683</v>
      </c>
      <c r="F1194" t="s">
        <v>4684</v>
      </c>
      <c r="G1194">
        <v>42212109</v>
      </c>
      <c r="H1194" t="s">
        <v>4690</v>
      </c>
      <c r="I1194" t="s">
        <v>4691</v>
      </c>
      <c r="J1194" t="s">
        <v>4692</v>
      </c>
      <c r="K1194" s="12" t="s">
        <v>52</v>
      </c>
    </row>
    <row r="1195" spans="1:11" x14ac:dyDescent="0.35">
      <c r="A1195" s="12" t="e">
        <f t="shared" si="58"/>
        <v>#N/A</v>
      </c>
      <c r="B1195" s="12">
        <f t="shared" si="60"/>
        <v>1</v>
      </c>
      <c r="C1195" s="12" t="e">
        <f t="shared" si="59"/>
        <v>#N/A</v>
      </c>
      <c r="D1195" t="s">
        <v>4190</v>
      </c>
      <c r="E1195" t="s">
        <v>4683</v>
      </c>
      <c r="F1195" t="s">
        <v>4693</v>
      </c>
      <c r="G1195">
        <v>53130000</v>
      </c>
      <c r="H1195" t="s">
        <v>4694</v>
      </c>
      <c r="I1195" t="s">
        <v>4695</v>
      </c>
      <c r="J1195" t="s">
        <v>4696</v>
      </c>
      <c r="K1195" s="12" t="s">
        <v>1902</v>
      </c>
    </row>
    <row r="1196" spans="1:11" x14ac:dyDescent="0.35">
      <c r="A1196" s="12" t="e">
        <f t="shared" si="58"/>
        <v>#N/A</v>
      </c>
      <c r="B1196" s="12">
        <f t="shared" si="60"/>
        <v>1</v>
      </c>
      <c r="C1196" s="12" t="e">
        <f t="shared" si="59"/>
        <v>#N/A</v>
      </c>
      <c r="D1196" t="s">
        <v>4190</v>
      </c>
      <c r="E1196" t="s">
        <v>4683</v>
      </c>
      <c r="F1196" t="s">
        <v>4697</v>
      </c>
      <c r="G1196">
        <v>49000000</v>
      </c>
      <c r="H1196" t="s">
        <v>4566</v>
      </c>
      <c r="I1196" t="s">
        <v>4698</v>
      </c>
      <c r="J1196" t="s">
        <v>4699</v>
      </c>
      <c r="K1196" s="12" t="s">
        <v>1902</v>
      </c>
    </row>
    <row r="1197" spans="1:11" x14ac:dyDescent="0.35">
      <c r="A1197" s="12" t="e">
        <f t="shared" si="58"/>
        <v>#N/A</v>
      </c>
      <c r="B1197" s="12">
        <f t="shared" si="60"/>
        <v>1</v>
      </c>
      <c r="C1197" s="12" t="e">
        <f t="shared" si="59"/>
        <v>#N/A</v>
      </c>
      <c r="D1197" t="s">
        <v>4190</v>
      </c>
      <c r="E1197" t="s">
        <v>4683</v>
      </c>
      <c r="F1197" t="s">
        <v>4697</v>
      </c>
      <c r="G1197">
        <v>60141100</v>
      </c>
      <c r="H1197" t="s">
        <v>4700</v>
      </c>
      <c r="I1197" t="s">
        <v>4701</v>
      </c>
      <c r="J1197" t="s">
        <v>4702</v>
      </c>
      <c r="K1197" s="12" t="s">
        <v>52</v>
      </c>
    </row>
    <row r="1198" spans="1:11" x14ac:dyDescent="0.35">
      <c r="A1198" s="12" t="e">
        <f t="shared" si="58"/>
        <v>#N/A</v>
      </c>
      <c r="B1198" s="12">
        <f t="shared" si="60"/>
        <v>1</v>
      </c>
      <c r="C1198" s="12" t="e">
        <f t="shared" si="59"/>
        <v>#N/A</v>
      </c>
      <c r="D1198" t="s">
        <v>4190</v>
      </c>
      <c r="E1198" t="s">
        <v>4683</v>
      </c>
      <c r="F1198" t="s">
        <v>4697</v>
      </c>
      <c r="G1198">
        <v>60102300</v>
      </c>
      <c r="H1198" t="s">
        <v>4348</v>
      </c>
      <c r="I1198" t="s">
        <v>4703</v>
      </c>
      <c r="J1198" t="s">
        <v>4704</v>
      </c>
      <c r="K1198" s="12" t="s">
        <v>52</v>
      </c>
    </row>
    <row r="1199" spans="1:11" x14ac:dyDescent="0.35">
      <c r="A1199" s="12" t="e">
        <f t="shared" si="58"/>
        <v>#N/A</v>
      </c>
      <c r="B1199" s="12">
        <f t="shared" si="60"/>
        <v>1</v>
      </c>
      <c r="C1199" s="12" t="e">
        <f t="shared" si="59"/>
        <v>#N/A</v>
      </c>
      <c r="D1199" t="s">
        <v>4190</v>
      </c>
      <c r="E1199" t="s">
        <v>4705</v>
      </c>
      <c r="F1199" t="s">
        <v>4706</v>
      </c>
      <c r="G1199">
        <v>25111500</v>
      </c>
      <c r="H1199" t="s">
        <v>4707</v>
      </c>
      <c r="I1199" t="s">
        <v>4708</v>
      </c>
      <c r="J1199" t="s">
        <v>4707</v>
      </c>
      <c r="K1199" s="12" t="s">
        <v>1902</v>
      </c>
    </row>
    <row r="1200" spans="1:11" x14ac:dyDescent="0.35">
      <c r="A1200" s="12" t="e">
        <f t="shared" si="58"/>
        <v>#N/A</v>
      </c>
      <c r="B1200" s="12">
        <f t="shared" si="60"/>
        <v>1</v>
      </c>
      <c r="C1200" s="12" t="e">
        <f t="shared" si="59"/>
        <v>#N/A</v>
      </c>
      <c r="D1200" t="s">
        <v>4190</v>
      </c>
      <c r="E1200" t="s">
        <v>4705</v>
      </c>
      <c r="F1200" t="s">
        <v>4706</v>
      </c>
      <c r="G1200">
        <v>25111600</v>
      </c>
      <c r="H1200" t="s">
        <v>4709</v>
      </c>
      <c r="I1200" t="s">
        <v>4710</v>
      </c>
      <c r="J1200" t="s">
        <v>4709</v>
      </c>
      <c r="K1200" s="12" t="s">
        <v>52</v>
      </c>
    </row>
    <row r="1201" spans="1:11" x14ac:dyDescent="0.35">
      <c r="A1201" s="12" t="e">
        <f t="shared" si="58"/>
        <v>#N/A</v>
      </c>
      <c r="B1201" s="12">
        <f t="shared" si="60"/>
        <v>1</v>
      </c>
      <c r="C1201" s="12" t="e">
        <f t="shared" si="59"/>
        <v>#N/A</v>
      </c>
      <c r="D1201" t="s">
        <v>4190</v>
      </c>
      <c r="E1201" t="s">
        <v>4705</v>
      </c>
      <c r="F1201" t="s">
        <v>4706</v>
      </c>
      <c r="G1201">
        <v>25111506</v>
      </c>
      <c r="H1201" t="s">
        <v>4711</v>
      </c>
      <c r="I1201" t="s">
        <v>4712</v>
      </c>
      <c r="J1201" t="s">
        <v>4711</v>
      </c>
      <c r="K1201" s="12" t="s">
        <v>52</v>
      </c>
    </row>
    <row r="1202" spans="1:11" x14ac:dyDescent="0.35">
      <c r="A1202" s="12" t="e">
        <f t="shared" si="58"/>
        <v>#N/A</v>
      </c>
      <c r="B1202" s="12">
        <f t="shared" si="60"/>
        <v>1</v>
      </c>
      <c r="C1202" s="12" t="e">
        <f t="shared" si="59"/>
        <v>#N/A</v>
      </c>
      <c r="D1202" t="s">
        <v>4190</v>
      </c>
      <c r="E1202" t="s">
        <v>4705</v>
      </c>
      <c r="F1202" t="s">
        <v>4706</v>
      </c>
      <c r="G1202">
        <v>25111527</v>
      </c>
      <c r="H1202" t="s">
        <v>4713</v>
      </c>
      <c r="I1202" t="s">
        <v>4714</v>
      </c>
      <c r="J1202" t="s">
        <v>4713</v>
      </c>
      <c r="K1202" s="12" t="s">
        <v>52</v>
      </c>
    </row>
    <row r="1203" spans="1:11" x14ac:dyDescent="0.35">
      <c r="A1203" s="12" t="e">
        <f t="shared" si="58"/>
        <v>#N/A</v>
      </c>
      <c r="B1203" s="12">
        <f t="shared" si="60"/>
        <v>1</v>
      </c>
      <c r="C1203" s="12" t="e">
        <f t="shared" si="59"/>
        <v>#N/A</v>
      </c>
      <c r="D1203" t="s">
        <v>4190</v>
      </c>
      <c r="E1203" t="s">
        <v>4705</v>
      </c>
      <c r="F1203" t="s">
        <v>4706</v>
      </c>
      <c r="G1203">
        <v>25111500</v>
      </c>
      <c r="H1203" t="s">
        <v>4707</v>
      </c>
      <c r="I1203" t="s">
        <v>4715</v>
      </c>
      <c r="J1203" t="s">
        <v>4716</v>
      </c>
      <c r="K1203" s="12" t="s">
        <v>52</v>
      </c>
    </row>
    <row r="1204" spans="1:11" x14ac:dyDescent="0.35">
      <c r="A1204" s="12" t="e">
        <f t="shared" si="58"/>
        <v>#N/A</v>
      </c>
      <c r="B1204" s="12">
        <f t="shared" si="60"/>
        <v>1</v>
      </c>
      <c r="C1204" s="12" t="e">
        <f t="shared" si="59"/>
        <v>#N/A</v>
      </c>
      <c r="D1204" t="s">
        <v>4190</v>
      </c>
      <c r="E1204" t="s">
        <v>4705</v>
      </c>
      <c r="F1204" t="s">
        <v>4717</v>
      </c>
      <c r="G1204">
        <v>25111900</v>
      </c>
      <c r="H1204" t="s">
        <v>4718</v>
      </c>
      <c r="I1204" t="s">
        <v>4719</v>
      </c>
      <c r="J1204" t="s">
        <v>4718</v>
      </c>
      <c r="K1204" s="12" t="s">
        <v>1902</v>
      </c>
    </row>
    <row r="1205" spans="1:11" x14ac:dyDescent="0.35">
      <c r="A1205" s="12" t="e">
        <f t="shared" si="58"/>
        <v>#N/A</v>
      </c>
      <c r="B1205" s="12">
        <f t="shared" si="60"/>
        <v>1</v>
      </c>
      <c r="C1205" s="12" t="e">
        <f t="shared" si="59"/>
        <v>#N/A</v>
      </c>
      <c r="D1205" t="s">
        <v>4190</v>
      </c>
      <c r="E1205" t="s">
        <v>4705</v>
      </c>
      <c r="F1205" t="s">
        <v>4717</v>
      </c>
      <c r="G1205">
        <v>25111901</v>
      </c>
      <c r="H1205" t="s">
        <v>4720</v>
      </c>
      <c r="I1205" t="s">
        <v>4721</v>
      </c>
      <c r="J1205" t="s">
        <v>4720</v>
      </c>
      <c r="K1205" s="12" t="s">
        <v>52</v>
      </c>
    </row>
    <row r="1206" spans="1:11" x14ac:dyDescent="0.35">
      <c r="A1206" s="12" t="e">
        <f t="shared" si="58"/>
        <v>#N/A</v>
      </c>
      <c r="B1206" s="12">
        <f t="shared" si="60"/>
        <v>1</v>
      </c>
      <c r="C1206" s="12" t="e">
        <f t="shared" si="59"/>
        <v>#N/A</v>
      </c>
      <c r="D1206" t="s">
        <v>4190</v>
      </c>
      <c r="E1206" t="s">
        <v>4705</v>
      </c>
      <c r="F1206" t="s">
        <v>4717</v>
      </c>
      <c r="G1206">
        <v>25172904</v>
      </c>
      <c r="H1206" t="s">
        <v>4722</v>
      </c>
      <c r="I1206" t="s">
        <v>4723</v>
      </c>
      <c r="J1206" t="s">
        <v>4722</v>
      </c>
      <c r="K1206" s="12" t="s">
        <v>52</v>
      </c>
    </row>
    <row r="1207" spans="1:11" x14ac:dyDescent="0.35">
      <c r="A1207" s="12" t="e">
        <f t="shared" si="58"/>
        <v>#N/A</v>
      </c>
      <c r="B1207" s="12">
        <f t="shared" si="60"/>
        <v>1</v>
      </c>
      <c r="C1207" s="12" t="e">
        <f t="shared" si="59"/>
        <v>#N/A</v>
      </c>
      <c r="D1207" t="s">
        <v>4190</v>
      </c>
      <c r="E1207" t="s">
        <v>4705</v>
      </c>
      <c r="F1207" t="s">
        <v>4717</v>
      </c>
      <c r="G1207">
        <v>46161600</v>
      </c>
      <c r="H1207" t="s">
        <v>4724</v>
      </c>
      <c r="I1207" t="s">
        <v>4725</v>
      </c>
      <c r="J1207" t="s">
        <v>4726</v>
      </c>
      <c r="K1207" s="12" t="s">
        <v>52</v>
      </c>
    </row>
    <row r="1208" spans="1:11" x14ac:dyDescent="0.35">
      <c r="A1208" s="12" t="e">
        <f t="shared" si="58"/>
        <v>#N/A</v>
      </c>
      <c r="B1208" s="12">
        <f t="shared" si="60"/>
        <v>1</v>
      </c>
      <c r="C1208" s="12" t="e">
        <f t="shared" si="59"/>
        <v>#N/A</v>
      </c>
      <c r="D1208" t="s">
        <v>4190</v>
      </c>
      <c r="E1208" t="s">
        <v>4705</v>
      </c>
      <c r="F1208" t="s">
        <v>4727</v>
      </c>
      <c r="G1208">
        <v>78111700</v>
      </c>
      <c r="H1208" t="s">
        <v>4728</v>
      </c>
      <c r="I1208" t="s">
        <v>4729</v>
      </c>
      <c r="J1208" t="s">
        <v>4730</v>
      </c>
      <c r="K1208" s="12" t="s">
        <v>1902</v>
      </c>
    </row>
    <row r="1209" spans="1:11" x14ac:dyDescent="0.35">
      <c r="A1209" s="12" t="e">
        <f t="shared" si="58"/>
        <v>#N/A</v>
      </c>
      <c r="B1209" s="12">
        <f t="shared" si="60"/>
        <v>1</v>
      </c>
      <c r="C1209" s="12" t="e">
        <f t="shared" si="59"/>
        <v>#N/A</v>
      </c>
      <c r="D1209" t="s">
        <v>4190</v>
      </c>
      <c r="E1209" t="s">
        <v>4705</v>
      </c>
      <c r="F1209" t="s">
        <v>4727</v>
      </c>
      <c r="G1209">
        <v>78111704</v>
      </c>
      <c r="H1209" t="s">
        <v>4731</v>
      </c>
      <c r="I1209" t="s">
        <v>4732</v>
      </c>
      <c r="J1209" t="s">
        <v>4731</v>
      </c>
      <c r="K1209" s="12" t="s">
        <v>1902</v>
      </c>
    </row>
    <row r="1210" spans="1:11" x14ac:dyDescent="0.35">
      <c r="A1210" s="12" t="e">
        <f t="shared" si="58"/>
        <v>#N/A</v>
      </c>
      <c r="B1210" s="12">
        <f t="shared" si="60"/>
        <v>1</v>
      </c>
      <c r="C1210" s="12" t="e">
        <f t="shared" si="59"/>
        <v>#N/A</v>
      </c>
      <c r="D1210" t="s">
        <v>4190</v>
      </c>
      <c r="E1210" t="s">
        <v>4705</v>
      </c>
      <c r="F1210" t="s">
        <v>4733</v>
      </c>
      <c r="G1210">
        <v>81103000</v>
      </c>
      <c r="H1210" t="s">
        <v>4734</v>
      </c>
      <c r="I1210" t="s">
        <v>4735</v>
      </c>
      <c r="J1210" t="s">
        <v>4734</v>
      </c>
      <c r="K1210" s="12" t="s">
        <v>52</v>
      </c>
    </row>
    <row r="1211" spans="1:11" x14ac:dyDescent="0.35">
      <c r="A1211" s="12" t="e">
        <f t="shared" si="58"/>
        <v>#N/A</v>
      </c>
      <c r="B1211" s="12">
        <f t="shared" si="60"/>
        <v>1</v>
      </c>
      <c r="C1211" s="12" t="e">
        <f t="shared" si="59"/>
        <v>#N/A</v>
      </c>
      <c r="D1211" t="s">
        <v>4190</v>
      </c>
      <c r="E1211" t="s">
        <v>4705</v>
      </c>
      <c r="F1211" t="s">
        <v>4733</v>
      </c>
      <c r="G1211">
        <v>78101700</v>
      </c>
      <c r="H1211" t="s">
        <v>4736</v>
      </c>
      <c r="I1211" t="s">
        <v>4737</v>
      </c>
      <c r="J1211" t="s">
        <v>4736</v>
      </c>
      <c r="K1211" s="12" t="s">
        <v>52</v>
      </c>
    </row>
    <row r="1212" spans="1:11" x14ac:dyDescent="0.35">
      <c r="A1212" s="12" t="e">
        <f t="shared" si="58"/>
        <v>#N/A</v>
      </c>
      <c r="B1212" s="12">
        <f t="shared" si="60"/>
        <v>1</v>
      </c>
      <c r="C1212" s="12" t="e">
        <f t="shared" si="59"/>
        <v>#N/A</v>
      </c>
      <c r="D1212" t="s">
        <v>4190</v>
      </c>
      <c r="E1212" t="s">
        <v>4705</v>
      </c>
      <c r="F1212" t="s">
        <v>4733</v>
      </c>
      <c r="G1212">
        <v>78141802</v>
      </c>
      <c r="H1212" t="s">
        <v>4738</v>
      </c>
      <c r="I1212" t="s">
        <v>4739</v>
      </c>
      <c r="J1212" t="s">
        <v>4738</v>
      </c>
      <c r="K1212" s="12" t="s">
        <v>52</v>
      </c>
    </row>
    <row r="1213" spans="1:11" x14ac:dyDescent="0.35">
      <c r="A1213" s="12" t="e">
        <f t="shared" si="58"/>
        <v>#N/A</v>
      </c>
      <c r="B1213" s="12">
        <f t="shared" si="60"/>
        <v>1</v>
      </c>
      <c r="C1213" s="12" t="e">
        <f t="shared" si="59"/>
        <v>#N/A</v>
      </c>
      <c r="D1213" t="s">
        <v>4190</v>
      </c>
      <c r="E1213" t="s">
        <v>4705</v>
      </c>
      <c r="F1213" t="s">
        <v>4733</v>
      </c>
      <c r="G1213">
        <v>81103002</v>
      </c>
      <c r="H1213" t="s">
        <v>4740</v>
      </c>
      <c r="I1213" t="s">
        <v>4741</v>
      </c>
      <c r="J1213" t="s">
        <v>4740</v>
      </c>
      <c r="K1213" s="12" t="s">
        <v>52</v>
      </c>
    </row>
    <row r="1214" spans="1:11" x14ac:dyDescent="0.35">
      <c r="A1214" s="12" t="e">
        <f t="shared" si="58"/>
        <v>#N/A</v>
      </c>
      <c r="B1214" s="12">
        <f t="shared" si="60"/>
        <v>1</v>
      </c>
      <c r="C1214" s="12" t="e">
        <f t="shared" si="59"/>
        <v>#N/A</v>
      </c>
      <c r="D1214" t="s">
        <v>4190</v>
      </c>
      <c r="E1214" t="s">
        <v>4705</v>
      </c>
      <c r="F1214" t="s">
        <v>4733</v>
      </c>
      <c r="G1214">
        <v>92121901</v>
      </c>
      <c r="H1214" t="s">
        <v>4742</v>
      </c>
      <c r="I1214" t="s">
        <v>4743</v>
      </c>
      <c r="J1214" t="s">
        <v>4742</v>
      </c>
      <c r="K1214" s="12" t="s">
        <v>52</v>
      </c>
    </row>
    <row r="1215" spans="1:11" x14ac:dyDescent="0.35">
      <c r="A1215" s="12" t="e">
        <f t="shared" si="58"/>
        <v>#N/A</v>
      </c>
      <c r="B1215" s="12">
        <f t="shared" si="60"/>
        <v>1</v>
      </c>
      <c r="C1215" s="12" t="e">
        <f t="shared" si="59"/>
        <v>#N/A</v>
      </c>
      <c r="D1215" t="s">
        <v>4190</v>
      </c>
      <c r="E1215" t="s">
        <v>4705</v>
      </c>
      <c r="F1215" t="s">
        <v>4733</v>
      </c>
      <c r="G1215">
        <v>78141701</v>
      </c>
      <c r="H1215" t="s">
        <v>4744</v>
      </c>
      <c r="I1215" t="s">
        <v>4745</v>
      </c>
      <c r="J1215" t="s">
        <v>4744</v>
      </c>
      <c r="K1215" s="12" t="s">
        <v>52</v>
      </c>
    </row>
    <row r="1216" spans="1:11" x14ac:dyDescent="0.35">
      <c r="A1216" s="12" t="e">
        <f t="shared" si="58"/>
        <v>#N/A</v>
      </c>
      <c r="B1216" s="12">
        <f t="shared" si="60"/>
        <v>1</v>
      </c>
      <c r="C1216" s="12" t="e">
        <f t="shared" si="59"/>
        <v>#N/A</v>
      </c>
      <c r="D1216" t="s">
        <v>4190</v>
      </c>
      <c r="E1216" t="s">
        <v>4705</v>
      </c>
      <c r="F1216" t="s">
        <v>4733</v>
      </c>
      <c r="G1216">
        <v>86131703</v>
      </c>
      <c r="H1216" t="s">
        <v>4746</v>
      </c>
      <c r="I1216" t="s">
        <v>4747</v>
      </c>
      <c r="J1216" t="s">
        <v>4746</v>
      </c>
      <c r="K1216" s="12" t="s">
        <v>52</v>
      </c>
    </row>
    <row r="1217" spans="1:11" x14ac:dyDescent="0.35">
      <c r="A1217" s="12" t="str">
        <f t="shared" si="58"/>
        <v>A48B1</v>
      </c>
      <c r="B1217" s="12">
        <f t="shared" si="60"/>
        <v>1</v>
      </c>
      <c r="C1217" s="54">
        <v>48</v>
      </c>
      <c r="D1217" t="s">
        <v>4190</v>
      </c>
      <c r="E1217" t="s">
        <v>53</v>
      </c>
      <c r="F1217" t="s">
        <v>4748</v>
      </c>
      <c r="G1217">
        <v>71101702</v>
      </c>
      <c r="H1217" t="s">
        <v>4749</v>
      </c>
      <c r="I1217" t="s">
        <v>4750</v>
      </c>
      <c r="J1217" t="s">
        <v>4749</v>
      </c>
      <c r="K1217" s="12" t="s">
        <v>1902</v>
      </c>
    </row>
    <row r="1218" spans="1:11" x14ac:dyDescent="0.35">
      <c r="A1218" s="12" t="str">
        <f t="shared" si="58"/>
        <v>A48B2</v>
      </c>
      <c r="B1218" s="12">
        <f t="shared" si="60"/>
        <v>2</v>
      </c>
      <c r="C1218" s="54">
        <v>48</v>
      </c>
      <c r="D1218" t="s">
        <v>4190</v>
      </c>
      <c r="E1218" t="s">
        <v>53</v>
      </c>
      <c r="F1218" t="s">
        <v>4748</v>
      </c>
      <c r="G1218">
        <v>81102000</v>
      </c>
      <c r="H1218" t="s">
        <v>4751</v>
      </c>
      <c r="I1218" t="s">
        <v>4752</v>
      </c>
      <c r="J1218" t="s">
        <v>4751</v>
      </c>
      <c r="K1218" s="12" t="s">
        <v>52</v>
      </c>
    </row>
    <row r="1219" spans="1:11" x14ac:dyDescent="0.35">
      <c r="A1219" s="12" t="str">
        <f t="shared" ref="A1219:A1282" si="61">"A"&amp;C1219&amp;"B"&amp;B1219</f>
        <v>A48B3</v>
      </c>
      <c r="B1219" s="12">
        <f t="shared" si="60"/>
        <v>3</v>
      </c>
      <c r="C1219" s="54">
        <v>48</v>
      </c>
      <c r="D1219" t="s">
        <v>4190</v>
      </c>
      <c r="E1219" t="s">
        <v>53</v>
      </c>
      <c r="F1219" t="s">
        <v>4748</v>
      </c>
      <c r="G1219">
        <v>71101600</v>
      </c>
      <c r="H1219" t="s">
        <v>4753</v>
      </c>
      <c r="I1219" t="s">
        <v>4754</v>
      </c>
      <c r="J1219" t="s">
        <v>4753</v>
      </c>
      <c r="K1219" s="12" t="s">
        <v>52</v>
      </c>
    </row>
    <row r="1220" spans="1:11" x14ac:dyDescent="0.35">
      <c r="A1220" s="12" t="str">
        <f t="shared" si="61"/>
        <v>A48B4</v>
      </c>
      <c r="B1220" s="12">
        <f t="shared" ref="B1220:B1283" si="62">IFERROR(IF(C1220=C1219,B1219+1,1),1)</f>
        <v>4</v>
      </c>
      <c r="C1220" s="54">
        <v>48</v>
      </c>
      <c r="D1220" t="s">
        <v>4190</v>
      </c>
      <c r="E1220" t="s">
        <v>53</v>
      </c>
      <c r="F1220" t="s">
        <v>4748</v>
      </c>
      <c r="G1220">
        <v>71101710</v>
      </c>
      <c r="H1220" t="s">
        <v>4755</v>
      </c>
      <c r="I1220" t="s">
        <v>4756</v>
      </c>
      <c r="J1220" t="s">
        <v>4755</v>
      </c>
      <c r="K1220" s="12" t="s">
        <v>52</v>
      </c>
    </row>
    <row r="1221" spans="1:11" x14ac:dyDescent="0.35">
      <c r="A1221" s="12" t="str">
        <f t="shared" si="61"/>
        <v>A48B5</v>
      </c>
      <c r="B1221" s="12">
        <f t="shared" si="62"/>
        <v>5</v>
      </c>
      <c r="C1221" s="54">
        <v>48</v>
      </c>
      <c r="D1221" t="s">
        <v>4190</v>
      </c>
      <c r="E1221" t="s">
        <v>53</v>
      </c>
      <c r="F1221" t="s">
        <v>4748</v>
      </c>
      <c r="G1221">
        <v>71101500</v>
      </c>
      <c r="H1221" t="s">
        <v>4757</v>
      </c>
      <c r="I1221" t="s">
        <v>4758</v>
      </c>
      <c r="J1221" t="s">
        <v>4757</v>
      </c>
      <c r="K1221" s="12" t="s">
        <v>52</v>
      </c>
    </row>
    <row r="1222" spans="1:11" x14ac:dyDescent="0.35">
      <c r="A1222" s="12" t="str">
        <f t="shared" si="61"/>
        <v>A49B1</v>
      </c>
      <c r="B1222" s="12">
        <f t="shared" si="62"/>
        <v>1</v>
      </c>
      <c r="C1222" s="54">
        <v>49</v>
      </c>
      <c r="D1222" t="s">
        <v>4190</v>
      </c>
      <c r="E1222" t="s">
        <v>53</v>
      </c>
      <c r="F1222" t="s">
        <v>4748</v>
      </c>
      <c r="G1222">
        <v>20100000</v>
      </c>
      <c r="H1222" t="s">
        <v>4759</v>
      </c>
      <c r="I1222" t="s">
        <v>4760</v>
      </c>
      <c r="J1222" t="s">
        <v>4761</v>
      </c>
      <c r="K1222" s="12" t="s">
        <v>52</v>
      </c>
    </row>
    <row r="1223" spans="1:11" x14ac:dyDescent="0.35">
      <c r="A1223" s="12" t="e">
        <f t="shared" si="61"/>
        <v>#N/A</v>
      </c>
      <c r="B1223" s="12">
        <f t="shared" si="62"/>
        <v>1</v>
      </c>
      <c r="C1223" s="12" t="e">
        <f t="shared" ref="C1223:C1282" si="63">VLOOKUP(D1223&amp;E1223&amp;F1223,T:U,2,FALSE)</f>
        <v>#N/A</v>
      </c>
      <c r="D1223" t="s">
        <v>4190</v>
      </c>
      <c r="E1223" t="s">
        <v>4762</v>
      </c>
      <c r="F1223" t="s">
        <v>66</v>
      </c>
      <c r="G1223">
        <v>46000000</v>
      </c>
      <c r="H1223" t="s">
        <v>4763</v>
      </c>
      <c r="I1223" t="s">
        <v>4764</v>
      </c>
      <c r="J1223" t="s">
        <v>4763</v>
      </c>
      <c r="K1223" s="12" t="s">
        <v>1902</v>
      </c>
    </row>
    <row r="1224" spans="1:11" x14ac:dyDescent="0.35">
      <c r="A1224" s="12" t="e">
        <f t="shared" si="61"/>
        <v>#N/A</v>
      </c>
      <c r="B1224" s="12">
        <f t="shared" si="62"/>
        <v>1</v>
      </c>
      <c r="C1224" s="12" t="e">
        <f t="shared" si="63"/>
        <v>#N/A</v>
      </c>
      <c r="D1224" t="s">
        <v>4190</v>
      </c>
      <c r="E1224" t="s">
        <v>4762</v>
      </c>
      <c r="F1224" t="s">
        <v>66</v>
      </c>
      <c r="G1224">
        <v>46161500</v>
      </c>
      <c r="H1224" t="s">
        <v>4765</v>
      </c>
      <c r="I1224" t="s">
        <v>4766</v>
      </c>
      <c r="J1224" t="s">
        <v>4767</v>
      </c>
      <c r="K1224" s="12" t="s">
        <v>52</v>
      </c>
    </row>
    <row r="1225" spans="1:11" x14ac:dyDescent="0.35">
      <c r="A1225" s="12" t="e">
        <f t="shared" si="61"/>
        <v>#N/A</v>
      </c>
      <c r="B1225" s="12">
        <f t="shared" si="62"/>
        <v>1</v>
      </c>
      <c r="C1225" s="12" t="e">
        <f t="shared" si="63"/>
        <v>#N/A</v>
      </c>
      <c r="D1225" t="s">
        <v>4190</v>
      </c>
      <c r="E1225" t="s">
        <v>4762</v>
      </c>
      <c r="F1225" t="s">
        <v>66</v>
      </c>
      <c r="G1225">
        <v>46161700</v>
      </c>
      <c r="H1225" t="s">
        <v>4768</v>
      </c>
      <c r="I1225" t="s">
        <v>4769</v>
      </c>
      <c r="J1225" t="s">
        <v>4770</v>
      </c>
      <c r="K1225" s="12" t="s">
        <v>52</v>
      </c>
    </row>
    <row r="1226" spans="1:11" x14ac:dyDescent="0.35">
      <c r="A1226" s="12" t="e">
        <f t="shared" si="61"/>
        <v>#N/A</v>
      </c>
      <c r="B1226" s="12">
        <f t="shared" si="62"/>
        <v>1</v>
      </c>
      <c r="C1226" s="12" t="e">
        <f t="shared" si="63"/>
        <v>#N/A</v>
      </c>
      <c r="D1226" t="s">
        <v>4190</v>
      </c>
      <c r="E1226" t="s">
        <v>4762</v>
      </c>
      <c r="F1226" t="s">
        <v>66</v>
      </c>
      <c r="G1226">
        <v>46171600</v>
      </c>
      <c r="H1226" t="s">
        <v>4771</v>
      </c>
      <c r="I1226" t="s">
        <v>4772</v>
      </c>
      <c r="J1226" t="s">
        <v>4773</v>
      </c>
      <c r="K1226" s="12" t="s">
        <v>52</v>
      </c>
    </row>
    <row r="1227" spans="1:11" x14ac:dyDescent="0.35">
      <c r="A1227" s="12" t="e">
        <f t="shared" si="61"/>
        <v>#N/A</v>
      </c>
      <c r="B1227" s="12">
        <f t="shared" si="62"/>
        <v>1</v>
      </c>
      <c r="C1227" s="12" t="e">
        <f t="shared" si="63"/>
        <v>#N/A</v>
      </c>
      <c r="D1227" t="s">
        <v>4190</v>
      </c>
      <c r="E1227" t="s">
        <v>4762</v>
      </c>
      <c r="F1227" t="s">
        <v>66</v>
      </c>
      <c r="G1227">
        <v>46182500</v>
      </c>
      <c r="H1227" t="s">
        <v>4774</v>
      </c>
      <c r="I1227" t="s">
        <v>4775</v>
      </c>
      <c r="J1227" t="s">
        <v>4776</v>
      </c>
      <c r="K1227" s="12" t="s">
        <v>52</v>
      </c>
    </row>
    <row r="1228" spans="1:11" x14ac:dyDescent="0.35">
      <c r="A1228" s="12" t="e">
        <f t="shared" si="61"/>
        <v>#N/A</v>
      </c>
      <c r="B1228" s="12">
        <f t="shared" si="62"/>
        <v>1</v>
      </c>
      <c r="C1228" s="12" t="e">
        <f t="shared" si="63"/>
        <v>#N/A</v>
      </c>
      <c r="D1228" t="s">
        <v>4190</v>
      </c>
      <c r="E1228" t="s">
        <v>4762</v>
      </c>
      <c r="F1228" t="s">
        <v>66</v>
      </c>
      <c r="G1228">
        <v>49211810</v>
      </c>
      <c r="H1228" t="s">
        <v>4777</v>
      </c>
      <c r="I1228" t="s">
        <v>4778</v>
      </c>
      <c r="J1228" t="s">
        <v>4777</v>
      </c>
      <c r="K1228" s="12" t="s">
        <v>52</v>
      </c>
    </row>
    <row r="1229" spans="1:11" x14ac:dyDescent="0.35">
      <c r="A1229" s="12" t="e">
        <f t="shared" si="61"/>
        <v>#N/A</v>
      </c>
      <c r="B1229" s="12">
        <f t="shared" si="62"/>
        <v>1</v>
      </c>
      <c r="C1229" s="12" t="e">
        <f t="shared" si="63"/>
        <v>#N/A</v>
      </c>
      <c r="D1229" t="s">
        <v>4190</v>
      </c>
      <c r="E1229" t="s">
        <v>4762</v>
      </c>
      <c r="F1229" t="s">
        <v>4779</v>
      </c>
      <c r="G1229">
        <v>92101500</v>
      </c>
      <c r="H1229" t="s">
        <v>4780</v>
      </c>
      <c r="I1229" t="s">
        <v>4781</v>
      </c>
      <c r="J1229" t="s">
        <v>4782</v>
      </c>
      <c r="K1229" s="12" t="s">
        <v>1902</v>
      </c>
    </row>
    <row r="1230" spans="1:11" x14ac:dyDescent="0.35">
      <c r="A1230" s="12" t="e">
        <f t="shared" si="61"/>
        <v>#N/A</v>
      </c>
      <c r="B1230" s="12">
        <f t="shared" si="62"/>
        <v>1</v>
      </c>
      <c r="C1230" s="12" t="e">
        <f t="shared" si="63"/>
        <v>#N/A</v>
      </c>
      <c r="D1230" t="s">
        <v>4190</v>
      </c>
      <c r="E1230" t="s">
        <v>4762</v>
      </c>
      <c r="F1230" t="s">
        <v>4779</v>
      </c>
      <c r="G1230">
        <v>41116146</v>
      </c>
      <c r="H1230" t="s">
        <v>4783</v>
      </c>
      <c r="I1230" t="s">
        <v>4784</v>
      </c>
      <c r="J1230" t="s">
        <v>4785</v>
      </c>
      <c r="K1230" s="12" t="s">
        <v>52</v>
      </c>
    </row>
    <row r="1231" spans="1:11" x14ac:dyDescent="0.35">
      <c r="A1231" s="12" t="e">
        <f t="shared" si="61"/>
        <v>#N/A</v>
      </c>
      <c r="B1231" s="12">
        <f t="shared" si="62"/>
        <v>1</v>
      </c>
      <c r="C1231" s="12" t="e">
        <f t="shared" si="63"/>
        <v>#N/A</v>
      </c>
      <c r="D1231" t="s">
        <v>4190</v>
      </c>
      <c r="E1231" t="s">
        <v>4762</v>
      </c>
      <c r="F1231" t="s">
        <v>4779</v>
      </c>
      <c r="G1231">
        <v>42261900</v>
      </c>
      <c r="H1231" t="s">
        <v>4786</v>
      </c>
      <c r="I1231" t="s">
        <v>4787</v>
      </c>
      <c r="J1231" t="s">
        <v>4788</v>
      </c>
      <c r="K1231" s="12" t="s">
        <v>52</v>
      </c>
    </row>
    <row r="1232" spans="1:11" x14ac:dyDescent="0.35">
      <c r="A1232" s="12" t="str">
        <f t="shared" si="61"/>
        <v>A54B1</v>
      </c>
      <c r="B1232" s="12">
        <f t="shared" si="62"/>
        <v>1</v>
      </c>
      <c r="C1232" s="54">
        <v>54</v>
      </c>
      <c r="D1232" t="s">
        <v>4190</v>
      </c>
      <c r="E1232" t="s">
        <v>4789</v>
      </c>
      <c r="F1232" t="s">
        <v>4790</v>
      </c>
      <c r="G1232">
        <v>53102700</v>
      </c>
      <c r="H1232" t="s">
        <v>4790</v>
      </c>
      <c r="I1232" t="s">
        <v>4791</v>
      </c>
      <c r="J1232" t="s">
        <v>4790</v>
      </c>
      <c r="K1232" s="12" t="s">
        <v>1902</v>
      </c>
    </row>
    <row r="1233" spans="1:11" x14ac:dyDescent="0.35">
      <c r="A1233" s="12" t="str">
        <f t="shared" si="61"/>
        <v>A54B2</v>
      </c>
      <c r="B1233" s="12">
        <f t="shared" si="62"/>
        <v>2</v>
      </c>
      <c r="C1233" s="54">
        <v>54</v>
      </c>
      <c r="D1233" t="s">
        <v>4190</v>
      </c>
      <c r="E1233" t="s">
        <v>4789</v>
      </c>
      <c r="F1233" t="s">
        <v>4790</v>
      </c>
      <c r="G1233">
        <v>53102703</v>
      </c>
      <c r="H1233" t="s">
        <v>4792</v>
      </c>
      <c r="I1233" t="s">
        <v>4793</v>
      </c>
      <c r="J1233" t="s">
        <v>4792</v>
      </c>
      <c r="K1233" s="12" t="s">
        <v>52</v>
      </c>
    </row>
    <row r="1234" spans="1:11" x14ac:dyDescent="0.35">
      <c r="A1234" s="12" t="str">
        <f t="shared" si="61"/>
        <v>A54B3</v>
      </c>
      <c r="B1234" s="12">
        <f t="shared" si="62"/>
        <v>3</v>
      </c>
      <c r="C1234" s="54">
        <v>54</v>
      </c>
      <c r="D1234" t="s">
        <v>4190</v>
      </c>
      <c r="E1234" t="s">
        <v>4789</v>
      </c>
      <c r="F1234" t="s">
        <v>4790</v>
      </c>
      <c r="G1234">
        <v>53102705</v>
      </c>
      <c r="H1234" t="s">
        <v>4794</v>
      </c>
      <c r="I1234" t="s">
        <v>4795</v>
      </c>
      <c r="J1234" t="s">
        <v>4794</v>
      </c>
      <c r="K1234" s="12" t="s">
        <v>52</v>
      </c>
    </row>
    <row r="1235" spans="1:11" x14ac:dyDescent="0.35">
      <c r="A1235" s="12" t="str">
        <f t="shared" si="61"/>
        <v>A54B4</v>
      </c>
      <c r="B1235" s="12">
        <f t="shared" si="62"/>
        <v>4</v>
      </c>
      <c r="C1235" s="54">
        <v>54</v>
      </c>
      <c r="D1235" t="s">
        <v>4190</v>
      </c>
      <c r="E1235" t="s">
        <v>4789</v>
      </c>
      <c r="F1235" t="s">
        <v>4790</v>
      </c>
      <c r="G1235">
        <v>53102706</v>
      </c>
      <c r="H1235" t="s">
        <v>4796</v>
      </c>
      <c r="I1235" t="s">
        <v>4797</v>
      </c>
      <c r="J1235" t="s">
        <v>4796</v>
      </c>
      <c r="K1235" s="12" t="s">
        <v>52</v>
      </c>
    </row>
    <row r="1236" spans="1:11" x14ac:dyDescent="0.35">
      <c r="A1236" s="12" t="str">
        <f t="shared" si="61"/>
        <v>A54B5</v>
      </c>
      <c r="B1236" s="12">
        <f t="shared" si="62"/>
        <v>5</v>
      </c>
      <c r="C1236" s="54">
        <v>54</v>
      </c>
      <c r="D1236" t="s">
        <v>4190</v>
      </c>
      <c r="E1236" t="s">
        <v>4789</v>
      </c>
      <c r="F1236" t="s">
        <v>4790</v>
      </c>
      <c r="G1236">
        <v>53102707</v>
      </c>
      <c r="H1236" t="s">
        <v>4798</v>
      </c>
      <c r="I1236" t="s">
        <v>4799</v>
      </c>
      <c r="J1236" t="s">
        <v>4798</v>
      </c>
      <c r="K1236" s="12" t="s">
        <v>52</v>
      </c>
    </row>
    <row r="1237" spans="1:11" x14ac:dyDescent="0.35">
      <c r="A1237" s="12" t="str">
        <f t="shared" si="61"/>
        <v>A54B6</v>
      </c>
      <c r="B1237" s="12">
        <f t="shared" si="62"/>
        <v>6</v>
      </c>
      <c r="C1237" s="54">
        <v>54</v>
      </c>
      <c r="D1237" t="s">
        <v>4190</v>
      </c>
      <c r="E1237" t="s">
        <v>4789</v>
      </c>
      <c r="F1237" t="s">
        <v>4790</v>
      </c>
      <c r="G1237">
        <v>53102708</v>
      </c>
      <c r="H1237" t="s">
        <v>4800</v>
      </c>
      <c r="I1237" t="s">
        <v>4801</v>
      </c>
      <c r="J1237" t="s">
        <v>4800</v>
      </c>
      <c r="K1237" s="12" t="s">
        <v>52</v>
      </c>
    </row>
    <row r="1238" spans="1:11" x14ac:dyDescent="0.35">
      <c r="A1238" s="12" t="str">
        <f t="shared" si="61"/>
        <v>A54B7</v>
      </c>
      <c r="B1238" s="12">
        <f t="shared" si="62"/>
        <v>7</v>
      </c>
      <c r="C1238" s="54">
        <v>54</v>
      </c>
      <c r="D1238" t="s">
        <v>4190</v>
      </c>
      <c r="E1238" t="s">
        <v>4789</v>
      </c>
      <c r="F1238" t="s">
        <v>4790</v>
      </c>
      <c r="G1238">
        <v>53102709</v>
      </c>
      <c r="H1238" t="s">
        <v>4802</v>
      </c>
      <c r="I1238" t="s">
        <v>4803</v>
      </c>
      <c r="J1238" t="s">
        <v>4802</v>
      </c>
      <c r="K1238" s="12" t="s">
        <v>52</v>
      </c>
    </row>
    <row r="1239" spans="1:11" x14ac:dyDescent="0.35">
      <c r="A1239" s="12" t="str">
        <f t="shared" si="61"/>
        <v>A54B8</v>
      </c>
      <c r="B1239" s="12">
        <f t="shared" si="62"/>
        <v>8</v>
      </c>
      <c r="C1239" s="54">
        <v>54</v>
      </c>
      <c r="D1239" t="s">
        <v>4190</v>
      </c>
      <c r="E1239" t="s">
        <v>4789</v>
      </c>
      <c r="F1239" t="s">
        <v>4790</v>
      </c>
      <c r="G1239">
        <v>53102712</v>
      </c>
      <c r="H1239" t="s">
        <v>4804</v>
      </c>
      <c r="I1239" t="s">
        <v>4805</v>
      </c>
      <c r="J1239" t="s">
        <v>4804</v>
      </c>
      <c r="K1239" s="12" t="s">
        <v>52</v>
      </c>
    </row>
    <row r="1240" spans="1:11" x14ac:dyDescent="0.35">
      <c r="A1240" s="12" t="str">
        <f t="shared" si="61"/>
        <v>A54B9</v>
      </c>
      <c r="B1240" s="12">
        <f t="shared" si="62"/>
        <v>9</v>
      </c>
      <c r="C1240" s="54">
        <v>54</v>
      </c>
      <c r="D1240" t="s">
        <v>4190</v>
      </c>
      <c r="E1240" t="s">
        <v>4789</v>
      </c>
      <c r="F1240" t="s">
        <v>4790</v>
      </c>
      <c r="G1240">
        <v>53102714</v>
      </c>
      <c r="H1240" t="s">
        <v>4806</v>
      </c>
      <c r="I1240" t="s">
        <v>4807</v>
      </c>
      <c r="J1240" t="s">
        <v>4806</v>
      </c>
      <c r="K1240" s="12" t="s">
        <v>52</v>
      </c>
    </row>
    <row r="1241" spans="1:11" x14ac:dyDescent="0.35">
      <c r="A1241" s="12" t="str">
        <f t="shared" si="61"/>
        <v>A54B10</v>
      </c>
      <c r="B1241" s="12">
        <f t="shared" si="62"/>
        <v>10</v>
      </c>
      <c r="C1241" s="54">
        <v>54</v>
      </c>
      <c r="D1241" t="s">
        <v>4190</v>
      </c>
      <c r="E1241" t="s">
        <v>4789</v>
      </c>
      <c r="F1241" t="s">
        <v>4790</v>
      </c>
      <c r="G1241">
        <v>53102715</v>
      </c>
      <c r="H1241" t="s">
        <v>4808</v>
      </c>
      <c r="I1241" t="s">
        <v>4809</v>
      </c>
      <c r="J1241" t="s">
        <v>4808</v>
      </c>
      <c r="K1241" s="12" t="s">
        <v>52</v>
      </c>
    </row>
    <row r="1242" spans="1:11" x14ac:dyDescent="0.35">
      <c r="A1242" s="12" t="str">
        <f t="shared" si="61"/>
        <v>A54B11</v>
      </c>
      <c r="B1242" s="12">
        <f t="shared" si="62"/>
        <v>11</v>
      </c>
      <c r="C1242" s="54">
        <v>54</v>
      </c>
      <c r="D1242" t="s">
        <v>4190</v>
      </c>
      <c r="E1242" t="s">
        <v>4789</v>
      </c>
      <c r="F1242" t="s">
        <v>4790</v>
      </c>
      <c r="G1242">
        <v>53102716</v>
      </c>
      <c r="H1242" t="s">
        <v>4810</v>
      </c>
      <c r="I1242" t="s">
        <v>4811</v>
      </c>
      <c r="J1242" t="s">
        <v>4810</v>
      </c>
      <c r="K1242" s="12" t="s">
        <v>52</v>
      </c>
    </row>
    <row r="1243" spans="1:11" x14ac:dyDescent="0.35">
      <c r="A1243" s="12" t="str">
        <f t="shared" si="61"/>
        <v>A54B12</v>
      </c>
      <c r="B1243" s="12">
        <f t="shared" si="62"/>
        <v>12</v>
      </c>
      <c r="C1243" s="54">
        <v>54</v>
      </c>
      <c r="D1243" t="s">
        <v>4190</v>
      </c>
      <c r="E1243" t="s">
        <v>4789</v>
      </c>
      <c r="F1243" t="s">
        <v>4790</v>
      </c>
      <c r="G1243">
        <v>42131500</v>
      </c>
      <c r="H1243" t="s">
        <v>4812</v>
      </c>
      <c r="I1243" t="s">
        <v>4813</v>
      </c>
      <c r="J1243" t="s">
        <v>4812</v>
      </c>
      <c r="K1243" s="12" t="s">
        <v>52</v>
      </c>
    </row>
    <row r="1244" spans="1:11" x14ac:dyDescent="0.35">
      <c r="A1244" s="12" t="str">
        <f t="shared" si="61"/>
        <v>A54B13</v>
      </c>
      <c r="B1244" s="12">
        <f t="shared" si="62"/>
        <v>13</v>
      </c>
      <c r="C1244" s="54">
        <v>54</v>
      </c>
      <c r="D1244" t="s">
        <v>4190</v>
      </c>
      <c r="E1244" t="s">
        <v>4789</v>
      </c>
      <c r="F1244" t="s">
        <v>4814</v>
      </c>
      <c r="G1244">
        <v>53100000</v>
      </c>
      <c r="H1244" t="s">
        <v>4815</v>
      </c>
      <c r="I1244" t="s">
        <v>4816</v>
      </c>
      <c r="J1244" t="s">
        <v>4817</v>
      </c>
      <c r="K1244" s="12" t="s">
        <v>1902</v>
      </c>
    </row>
    <row r="1245" spans="1:11" x14ac:dyDescent="0.35">
      <c r="A1245" s="12" t="str">
        <f t="shared" si="61"/>
        <v>A54B14</v>
      </c>
      <c r="B1245" s="12">
        <f t="shared" si="62"/>
        <v>14</v>
      </c>
      <c r="C1245" s="54">
        <v>54</v>
      </c>
      <c r="D1245" t="s">
        <v>4190</v>
      </c>
      <c r="E1245" t="s">
        <v>4789</v>
      </c>
      <c r="F1245" t="s">
        <v>4814</v>
      </c>
      <c r="G1245">
        <v>53102718</v>
      </c>
      <c r="H1245" t="s">
        <v>4818</v>
      </c>
      <c r="I1245" t="s">
        <v>4819</v>
      </c>
      <c r="J1245" t="s">
        <v>4818</v>
      </c>
      <c r="K1245" s="12" t="s">
        <v>52</v>
      </c>
    </row>
    <row r="1246" spans="1:11" x14ac:dyDescent="0.35">
      <c r="A1246" s="12" t="str">
        <f t="shared" si="61"/>
        <v>A54B15</v>
      </c>
      <c r="B1246" s="12">
        <f t="shared" si="62"/>
        <v>15</v>
      </c>
      <c r="C1246" s="54">
        <v>54</v>
      </c>
      <c r="D1246" t="s">
        <v>4190</v>
      </c>
      <c r="E1246" t="s">
        <v>4789</v>
      </c>
      <c r="F1246" t="s">
        <v>4814</v>
      </c>
      <c r="G1246">
        <v>53102704</v>
      </c>
      <c r="H1246" t="s">
        <v>4820</v>
      </c>
      <c r="I1246" t="s">
        <v>4821</v>
      </c>
      <c r="J1246" t="s">
        <v>4820</v>
      </c>
      <c r="K1246" s="12" t="s">
        <v>52</v>
      </c>
    </row>
    <row r="1247" spans="1:11" x14ac:dyDescent="0.35">
      <c r="A1247" s="12" t="str">
        <f t="shared" si="61"/>
        <v>A54B16</v>
      </c>
      <c r="B1247" s="12">
        <f t="shared" si="62"/>
        <v>16</v>
      </c>
      <c r="C1247" s="54">
        <v>54</v>
      </c>
      <c r="D1247" t="s">
        <v>4190</v>
      </c>
      <c r="E1247" t="s">
        <v>4789</v>
      </c>
      <c r="F1247" t="s">
        <v>4814</v>
      </c>
      <c r="G1247">
        <v>46181502</v>
      </c>
      <c r="H1247" t="s">
        <v>4822</v>
      </c>
      <c r="I1247" t="s">
        <v>4823</v>
      </c>
      <c r="J1247" t="s">
        <v>4822</v>
      </c>
      <c r="K1247" s="12" t="s">
        <v>52</v>
      </c>
    </row>
    <row r="1248" spans="1:11" x14ac:dyDescent="0.35">
      <c r="A1248" s="12" t="str">
        <f t="shared" si="61"/>
        <v>A54B17</v>
      </c>
      <c r="B1248" s="12">
        <f t="shared" si="62"/>
        <v>17</v>
      </c>
      <c r="C1248" s="54">
        <v>54</v>
      </c>
      <c r="D1248" t="s">
        <v>4190</v>
      </c>
      <c r="E1248" t="s">
        <v>4789</v>
      </c>
      <c r="F1248" t="s">
        <v>4814</v>
      </c>
      <c r="G1248">
        <v>46181552</v>
      </c>
      <c r="H1248" t="s">
        <v>4824</v>
      </c>
      <c r="I1248" t="s">
        <v>4825</v>
      </c>
      <c r="J1248" t="s">
        <v>4824</v>
      </c>
      <c r="K1248" s="12" t="s">
        <v>52</v>
      </c>
    </row>
    <row r="1249" spans="1:11" x14ac:dyDescent="0.35">
      <c r="A1249" s="12" t="str">
        <f t="shared" si="61"/>
        <v>A54B18</v>
      </c>
      <c r="B1249" s="12">
        <f t="shared" si="62"/>
        <v>18</v>
      </c>
      <c r="C1249" s="54">
        <v>54</v>
      </c>
      <c r="D1249" t="s">
        <v>4190</v>
      </c>
      <c r="E1249" t="s">
        <v>4789</v>
      </c>
      <c r="F1249" t="s">
        <v>4814</v>
      </c>
      <c r="G1249">
        <v>46181518</v>
      </c>
      <c r="H1249" t="s">
        <v>4826</v>
      </c>
      <c r="I1249" t="s">
        <v>4827</v>
      </c>
      <c r="J1249" t="s">
        <v>4826</v>
      </c>
      <c r="K1249" s="12" t="s">
        <v>52</v>
      </c>
    </row>
    <row r="1250" spans="1:11" x14ac:dyDescent="0.35">
      <c r="A1250" s="12" t="str">
        <f t="shared" si="61"/>
        <v>A54B19</v>
      </c>
      <c r="B1250" s="12">
        <f t="shared" si="62"/>
        <v>19</v>
      </c>
      <c r="C1250" s="54">
        <v>54</v>
      </c>
      <c r="D1250" t="s">
        <v>4190</v>
      </c>
      <c r="E1250" t="s">
        <v>4789</v>
      </c>
      <c r="F1250" t="s">
        <v>4814</v>
      </c>
      <c r="G1250">
        <v>49141506</v>
      </c>
      <c r="H1250" t="s">
        <v>4828</v>
      </c>
      <c r="I1250" t="s">
        <v>4829</v>
      </c>
      <c r="J1250" t="s">
        <v>4828</v>
      </c>
      <c r="K1250" s="12" t="s">
        <v>52</v>
      </c>
    </row>
    <row r="1251" spans="1:11" x14ac:dyDescent="0.35">
      <c r="A1251" s="12" t="str">
        <f t="shared" si="61"/>
        <v>A54B20</v>
      </c>
      <c r="B1251" s="12">
        <f t="shared" si="62"/>
        <v>20</v>
      </c>
      <c r="C1251" s="54">
        <v>54</v>
      </c>
      <c r="D1251" t="s">
        <v>4190</v>
      </c>
      <c r="E1251" t="s">
        <v>4789</v>
      </c>
      <c r="F1251" t="s">
        <v>4830</v>
      </c>
      <c r="G1251">
        <v>46181500</v>
      </c>
      <c r="H1251" t="s">
        <v>4831</v>
      </c>
      <c r="I1251" t="s">
        <v>4832</v>
      </c>
      <c r="J1251" t="s">
        <v>4831</v>
      </c>
      <c r="K1251" s="12" t="s">
        <v>1902</v>
      </c>
    </row>
    <row r="1252" spans="1:11" x14ac:dyDescent="0.35">
      <c r="A1252" s="12" t="str">
        <f t="shared" si="61"/>
        <v>A54B21</v>
      </c>
      <c r="B1252" s="12">
        <f t="shared" si="62"/>
        <v>21</v>
      </c>
      <c r="C1252" s="54">
        <v>54</v>
      </c>
      <c r="D1252" t="s">
        <v>4190</v>
      </c>
      <c r="E1252" t="s">
        <v>4789</v>
      </c>
      <c r="F1252" t="s">
        <v>4830</v>
      </c>
      <c r="G1252">
        <v>46181600</v>
      </c>
      <c r="H1252" t="s">
        <v>4833</v>
      </c>
      <c r="I1252" t="s">
        <v>4834</v>
      </c>
      <c r="J1252" t="s">
        <v>4833</v>
      </c>
      <c r="K1252" s="12" t="s">
        <v>52</v>
      </c>
    </row>
    <row r="1253" spans="1:11" x14ac:dyDescent="0.35">
      <c r="A1253" s="12" t="str">
        <f t="shared" si="61"/>
        <v>A54B22</v>
      </c>
      <c r="B1253" s="12">
        <f t="shared" si="62"/>
        <v>22</v>
      </c>
      <c r="C1253" s="54">
        <v>54</v>
      </c>
      <c r="D1253" t="s">
        <v>4190</v>
      </c>
      <c r="E1253" t="s">
        <v>4789</v>
      </c>
      <c r="F1253" t="s">
        <v>4830</v>
      </c>
      <c r="G1253">
        <v>46181507</v>
      </c>
      <c r="H1253" t="s">
        <v>4835</v>
      </c>
      <c r="I1253" t="s">
        <v>4836</v>
      </c>
      <c r="J1253" t="s">
        <v>4835</v>
      </c>
      <c r="K1253" s="12" t="s">
        <v>52</v>
      </c>
    </row>
    <row r="1254" spans="1:11" x14ac:dyDescent="0.35">
      <c r="A1254" s="12" t="str">
        <f t="shared" si="61"/>
        <v>A54B23</v>
      </c>
      <c r="B1254" s="12">
        <f t="shared" si="62"/>
        <v>23</v>
      </c>
      <c r="C1254" s="54">
        <v>54</v>
      </c>
      <c r="D1254" t="s">
        <v>4190</v>
      </c>
      <c r="E1254" t="s">
        <v>4789</v>
      </c>
      <c r="F1254" t="s">
        <v>4830</v>
      </c>
      <c r="G1254">
        <v>46181516</v>
      </c>
      <c r="H1254" t="s">
        <v>4837</v>
      </c>
      <c r="I1254" t="s">
        <v>4838</v>
      </c>
      <c r="J1254" t="s">
        <v>4837</v>
      </c>
      <c r="K1254" s="12" t="s">
        <v>52</v>
      </c>
    </row>
    <row r="1255" spans="1:11" x14ac:dyDescent="0.35">
      <c r="A1255" s="12" t="str">
        <f t="shared" si="61"/>
        <v>A54B24</v>
      </c>
      <c r="B1255" s="12">
        <f t="shared" si="62"/>
        <v>24</v>
      </c>
      <c r="C1255" s="54">
        <v>54</v>
      </c>
      <c r="D1255" t="s">
        <v>4190</v>
      </c>
      <c r="E1255" t="s">
        <v>4789</v>
      </c>
      <c r="F1255" t="s">
        <v>4830</v>
      </c>
      <c r="G1255">
        <v>46181704</v>
      </c>
      <c r="H1255" t="s">
        <v>4839</v>
      </c>
      <c r="I1255" t="s">
        <v>4840</v>
      </c>
      <c r="J1255" t="s">
        <v>4839</v>
      </c>
      <c r="K1255" s="12" t="s">
        <v>52</v>
      </c>
    </row>
    <row r="1256" spans="1:11" x14ac:dyDescent="0.35">
      <c r="A1256" s="12" t="str">
        <f t="shared" si="61"/>
        <v>A54B25</v>
      </c>
      <c r="B1256" s="12">
        <f t="shared" si="62"/>
        <v>25</v>
      </c>
      <c r="C1256" s="54">
        <v>54</v>
      </c>
      <c r="D1256" t="s">
        <v>4190</v>
      </c>
      <c r="E1256" t="s">
        <v>4789</v>
      </c>
      <c r="F1256" t="s">
        <v>4830</v>
      </c>
      <c r="G1256">
        <v>46181802</v>
      </c>
      <c r="H1256" t="s">
        <v>4841</v>
      </c>
      <c r="I1256" t="s">
        <v>4842</v>
      </c>
      <c r="J1256" t="s">
        <v>4841</v>
      </c>
      <c r="K1256" s="12" t="s">
        <v>52</v>
      </c>
    </row>
    <row r="1257" spans="1:11" x14ac:dyDescent="0.35">
      <c r="A1257" s="12" t="str">
        <f t="shared" si="61"/>
        <v>A54B26</v>
      </c>
      <c r="B1257" s="12">
        <f t="shared" si="62"/>
        <v>26</v>
      </c>
      <c r="C1257" s="54">
        <v>54</v>
      </c>
      <c r="D1257" t="s">
        <v>4190</v>
      </c>
      <c r="E1257" t="s">
        <v>4789</v>
      </c>
      <c r="F1257" t="s">
        <v>4830</v>
      </c>
      <c r="G1257">
        <v>46181509</v>
      </c>
      <c r="H1257" t="s">
        <v>4843</v>
      </c>
      <c r="I1257" t="s">
        <v>4844</v>
      </c>
      <c r="J1257" t="s">
        <v>4843</v>
      </c>
      <c r="K1257" s="12" t="s">
        <v>52</v>
      </c>
    </row>
    <row r="1258" spans="1:11" x14ac:dyDescent="0.35">
      <c r="A1258" s="12" t="e">
        <f t="shared" si="61"/>
        <v>#N/A</v>
      </c>
      <c r="B1258" s="12">
        <f t="shared" si="62"/>
        <v>1</v>
      </c>
      <c r="C1258" s="12" t="e">
        <f t="shared" si="63"/>
        <v>#N/A</v>
      </c>
      <c r="D1258" t="s">
        <v>4190</v>
      </c>
      <c r="E1258" t="s">
        <v>4845</v>
      </c>
      <c r="F1258" t="s">
        <v>85</v>
      </c>
      <c r="G1258">
        <v>46101500</v>
      </c>
      <c r="H1258" t="s">
        <v>85</v>
      </c>
      <c r="I1258" t="s">
        <v>4846</v>
      </c>
      <c r="J1258" t="s">
        <v>85</v>
      </c>
      <c r="K1258" s="12" t="s">
        <v>1902</v>
      </c>
    </row>
    <row r="1259" spans="1:11" x14ac:dyDescent="0.35">
      <c r="A1259" s="12" t="e">
        <f t="shared" si="61"/>
        <v>#N/A</v>
      </c>
      <c r="B1259" s="12">
        <f t="shared" si="62"/>
        <v>1</v>
      </c>
      <c r="C1259" s="12" t="e">
        <f t="shared" si="63"/>
        <v>#N/A</v>
      </c>
      <c r="D1259" t="s">
        <v>4190</v>
      </c>
      <c r="E1259" t="s">
        <v>4845</v>
      </c>
      <c r="F1259" t="s">
        <v>85</v>
      </c>
      <c r="G1259">
        <v>46101502</v>
      </c>
      <c r="H1259" t="s">
        <v>4847</v>
      </c>
      <c r="I1259" t="s">
        <v>4848</v>
      </c>
      <c r="J1259" t="s">
        <v>4847</v>
      </c>
      <c r="K1259" s="12" t="s">
        <v>52</v>
      </c>
    </row>
    <row r="1260" spans="1:11" x14ac:dyDescent="0.35">
      <c r="A1260" s="12" t="e">
        <f t="shared" si="61"/>
        <v>#N/A</v>
      </c>
      <c r="B1260" s="12">
        <f t="shared" si="62"/>
        <v>1</v>
      </c>
      <c r="C1260" s="12" t="e">
        <f t="shared" si="63"/>
        <v>#N/A</v>
      </c>
      <c r="D1260" t="s">
        <v>4190</v>
      </c>
      <c r="E1260" t="s">
        <v>4845</v>
      </c>
      <c r="F1260" t="s">
        <v>85</v>
      </c>
      <c r="G1260">
        <v>46101504</v>
      </c>
      <c r="H1260" t="s">
        <v>4849</v>
      </c>
      <c r="I1260" t="s">
        <v>4850</v>
      </c>
      <c r="J1260" t="s">
        <v>4849</v>
      </c>
      <c r="K1260" s="12" t="s">
        <v>52</v>
      </c>
    </row>
    <row r="1261" spans="1:11" x14ac:dyDescent="0.35">
      <c r="A1261" s="12" t="e">
        <f t="shared" si="61"/>
        <v>#N/A</v>
      </c>
      <c r="B1261" s="12">
        <f t="shared" si="62"/>
        <v>1</v>
      </c>
      <c r="C1261" s="12" t="e">
        <f t="shared" si="63"/>
        <v>#N/A</v>
      </c>
      <c r="D1261" t="s">
        <v>4190</v>
      </c>
      <c r="E1261" t="s">
        <v>4845</v>
      </c>
      <c r="F1261" t="s">
        <v>85</v>
      </c>
      <c r="G1261">
        <v>49131605</v>
      </c>
      <c r="H1261" t="s">
        <v>4851</v>
      </c>
      <c r="I1261" t="s">
        <v>4852</v>
      </c>
      <c r="J1261" t="s">
        <v>4851</v>
      </c>
      <c r="K1261" s="12" t="s">
        <v>52</v>
      </c>
    </row>
    <row r="1262" spans="1:11" x14ac:dyDescent="0.35">
      <c r="A1262" s="12" t="e">
        <f t="shared" si="61"/>
        <v>#N/A</v>
      </c>
      <c r="B1262" s="12">
        <f t="shared" si="62"/>
        <v>1</v>
      </c>
      <c r="C1262" s="12" t="e">
        <f t="shared" si="63"/>
        <v>#N/A</v>
      </c>
      <c r="D1262" t="s">
        <v>4190</v>
      </c>
      <c r="E1262" t="s">
        <v>4845</v>
      </c>
      <c r="F1262" t="s">
        <v>85</v>
      </c>
      <c r="G1262">
        <v>46101801</v>
      </c>
      <c r="H1262" t="s">
        <v>4853</v>
      </c>
      <c r="I1262" t="s">
        <v>4854</v>
      </c>
      <c r="J1262" t="s">
        <v>4853</v>
      </c>
      <c r="K1262" s="12" t="s">
        <v>52</v>
      </c>
    </row>
    <row r="1263" spans="1:11" x14ac:dyDescent="0.35">
      <c r="A1263" s="12" t="e">
        <f t="shared" si="61"/>
        <v>#N/A</v>
      </c>
      <c r="B1263" s="12">
        <f t="shared" si="62"/>
        <v>1</v>
      </c>
      <c r="C1263" s="12" t="e">
        <f t="shared" si="63"/>
        <v>#N/A</v>
      </c>
      <c r="D1263" t="s">
        <v>4190</v>
      </c>
      <c r="E1263" t="s">
        <v>4845</v>
      </c>
      <c r="F1263" t="s">
        <v>85</v>
      </c>
      <c r="G1263">
        <v>92101502</v>
      </c>
      <c r="H1263" t="s">
        <v>4855</v>
      </c>
      <c r="I1263" t="s">
        <v>4856</v>
      </c>
      <c r="J1263" t="s">
        <v>4855</v>
      </c>
      <c r="K1263" s="12" t="s">
        <v>52</v>
      </c>
    </row>
    <row r="1264" spans="1:11" x14ac:dyDescent="0.35">
      <c r="A1264" s="12" t="e">
        <f t="shared" si="61"/>
        <v>#N/A</v>
      </c>
      <c r="B1264" s="12">
        <f t="shared" si="62"/>
        <v>1</v>
      </c>
      <c r="C1264" s="12" t="e">
        <f t="shared" si="63"/>
        <v>#N/A</v>
      </c>
      <c r="D1264" t="s">
        <v>4190</v>
      </c>
      <c r="E1264" t="s">
        <v>4845</v>
      </c>
      <c r="F1264" t="s">
        <v>84</v>
      </c>
      <c r="G1264">
        <v>46101600</v>
      </c>
      <c r="H1264" t="s">
        <v>4857</v>
      </c>
      <c r="I1264" t="s">
        <v>4858</v>
      </c>
      <c r="J1264" t="s">
        <v>4857</v>
      </c>
      <c r="K1264" s="12" t="s">
        <v>1902</v>
      </c>
    </row>
    <row r="1265" spans="1:11" x14ac:dyDescent="0.35">
      <c r="A1265" s="12" t="e">
        <f t="shared" si="61"/>
        <v>#N/A</v>
      </c>
      <c r="B1265" s="12">
        <f t="shared" si="62"/>
        <v>1</v>
      </c>
      <c r="C1265" s="12" t="e">
        <f t="shared" si="63"/>
        <v>#N/A</v>
      </c>
      <c r="D1265" t="s">
        <v>4190</v>
      </c>
      <c r="E1265" t="s">
        <v>4845</v>
      </c>
      <c r="F1265" t="s">
        <v>84</v>
      </c>
      <c r="G1265">
        <v>46101506</v>
      </c>
      <c r="H1265" t="s">
        <v>4859</v>
      </c>
      <c r="I1265" t="s">
        <v>4860</v>
      </c>
      <c r="J1265" t="s">
        <v>4859</v>
      </c>
      <c r="K1265" s="12" t="s">
        <v>52</v>
      </c>
    </row>
    <row r="1266" spans="1:11" x14ac:dyDescent="0.35">
      <c r="A1266" s="12" t="e">
        <f t="shared" si="61"/>
        <v>#N/A</v>
      </c>
      <c r="B1266" s="12">
        <f t="shared" si="62"/>
        <v>1</v>
      </c>
      <c r="C1266" s="12" t="e">
        <f t="shared" si="63"/>
        <v>#N/A</v>
      </c>
      <c r="D1266" t="s">
        <v>4190</v>
      </c>
      <c r="E1266" t="s">
        <v>4845</v>
      </c>
      <c r="F1266" t="s">
        <v>84</v>
      </c>
      <c r="G1266">
        <v>15121522</v>
      </c>
      <c r="H1266" t="s">
        <v>4861</v>
      </c>
      <c r="I1266" t="s">
        <v>4862</v>
      </c>
      <c r="J1266" t="s">
        <v>4861</v>
      </c>
      <c r="K1266" s="12" t="s">
        <v>52</v>
      </c>
    </row>
    <row r="1267" spans="1:11" x14ac:dyDescent="0.35">
      <c r="A1267" s="12" t="e">
        <f t="shared" si="61"/>
        <v>#N/A</v>
      </c>
      <c r="B1267" s="12">
        <f t="shared" si="62"/>
        <v>1</v>
      </c>
      <c r="C1267" s="12" t="e">
        <f t="shared" si="63"/>
        <v>#N/A</v>
      </c>
      <c r="D1267" t="s">
        <v>4190</v>
      </c>
      <c r="E1267" t="s">
        <v>4845</v>
      </c>
      <c r="F1267" t="s">
        <v>84</v>
      </c>
      <c r="G1267">
        <v>46101506</v>
      </c>
      <c r="H1267" t="s">
        <v>4859</v>
      </c>
      <c r="I1267" t="s">
        <v>4863</v>
      </c>
      <c r="J1267" t="s">
        <v>4864</v>
      </c>
      <c r="K1267" s="12" t="s">
        <v>52</v>
      </c>
    </row>
    <row r="1268" spans="1:11" x14ac:dyDescent="0.35">
      <c r="A1268" s="12" t="e">
        <f t="shared" si="61"/>
        <v>#N/A</v>
      </c>
      <c r="B1268" s="12">
        <f t="shared" si="62"/>
        <v>1</v>
      </c>
      <c r="C1268" s="12" t="e">
        <f t="shared" si="63"/>
        <v>#N/A</v>
      </c>
      <c r="D1268" t="s">
        <v>4190</v>
      </c>
      <c r="E1268" t="s">
        <v>65</v>
      </c>
      <c r="F1268" t="s">
        <v>4865</v>
      </c>
      <c r="G1268">
        <v>41100000</v>
      </c>
      <c r="H1268" t="s">
        <v>4866</v>
      </c>
      <c r="I1268" t="s">
        <v>4867</v>
      </c>
      <c r="J1268" t="s">
        <v>4866</v>
      </c>
      <c r="K1268" s="12" t="s">
        <v>1902</v>
      </c>
    </row>
    <row r="1269" spans="1:11" x14ac:dyDescent="0.35">
      <c r="A1269" s="12" t="e">
        <f t="shared" si="61"/>
        <v>#N/A</v>
      </c>
      <c r="B1269" s="12">
        <f t="shared" si="62"/>
        <v>1</v>
      </c>
      <c r="C1269" s="12" t="e">
        <f t="shared" si="63"/>
        <v>#N/A</v>
      </c>
      <c r="D1269" t="s">
        <v>4190</v>
      </c>
      <c r="E1269" t="s">
        <v>65</v>
      </c>
      <c r="F1269" t="s">
        <v>4865</v>
      </c>
      <c r="G1269">
        <v>41102600</v>
      </c>
      <c r="H1269" t="s">
        <v>4868</v>
      </c>
      <c r="I1269" t="s">
        <v>4869</v>
      </c>
      <c r="J1269" t="s">
        <v>4868</v>
      </c>
      <c r="K1269" s="12" t="s">
        <v>52</v>
      </c>
    </row>
    <row r="1270" spans="1:11" x14ac:dyDescent="0.35">
      <c r="A1270" s="12" t="e">
        <f t="shared" si="61"/>
        <v>#N/A</v>
      </c>
      <c r="B1270" s="12">
        <f t="shared" si="62"/>
        <v>1</v>
      </c>
      <c r="C1270" s="12" t="e">
        <f t="shared" si="63"/>
        <v>#N/A</v>
      </c>
      <c r="D1270" t="s">
        <v>4190</v>
      </c>
      <c r="E1270" t="s">
        <v>65</v>
      </c>
      <c r="F1270" t="s">
        <v>4865</v>
      </c>
      <c r="G1270">
        <v>41106700</v>
      </c>
      <c r="H1270" t="s">
        <v>4870</v>
      </c>
      <c r="I1270" t="s">
        <v>4871</v>
      </c>
      <c r="J1270" t="s">
        <v>4870</v>
      </c>
      <c r="K1270" s="12" t="s">
        <v>52</v>
      </c>
    </row>
    <row r="1271" spans="1:11" x14ac:dyDescent="0.35">
      <c r="A1271" s="12" t="e">
        <f t="shared" si="61"/>
        <v>#N/A</v>
      </c>
      <c r="B1271" s="12">
        <f t="shared" si="62"/>
        <v>1</v>
      </c>
      <c r="C1271" s="12" t="e">
        <f t="shared" si="63"/>
        <v>#N/A</v>
      </c>
      <c r="D1271" t="s">
        <v>4190</v>
      </c>
      <c r="E1271" t="s">
        <v>65</v>
      </c>
      <c r="F1271" t="s">
        <v>4865</v>
      </c>
      <c r="G1271">
        <v>41151600</v>
      </c>
      <c r="H1271" t="s">
        <v>4872</v>
      </c>
      <c r="I1271" t="s">
        <v>4873</v>
      </c>
      <c r="J1271" t="s">
        <v>4872</v>
      </c>
      <c r="K1271" s="12" t="s">
        <v>52</v>
      </c>
    </row>
    <row r="1272" spans="1:11" x14ac:dyDescent="0.35">
      <c r="A1272" s="12" t="e">
        <f t="shared" si="61"/>
        <v>#N/A</v>
      </c>
      <c r="B1272" s="12">
        <f t="shared" si="62"/>
        <v>1</v>
      </c>
      <c r="C1272" s="12" t="e">
        <f t="shared" si="63"/>
        <v>#N/A</v>
      </c>
      <c r="D1272" t="s">
        <v>4190</v>
      </c>
      <c r="E1272" t="s">
        <v>65</v>
      </c>
      <c r="F1272" t="s">
        <v>4874</v>
      </c>
      <c r="G1272">
        <v>46171643</v>
      </c>
      <c r="H1272" t="s">
        <v>4875</v>
      </c>
      <c r="I1272" t="s">
        <v>4876</v>
      </c>
      <c r="J1272" t="s">
        <v>4875</v>
      </c>
      <c r="K1272" s="12" t="s">
        <v>1902</v>
      </c>
    </row>
    <row r="1273" spans="1:11" x14ac:dyDescent="0.35">
      <c r="A1273" s="12" t="e">
        <f t="shared" si="61"/>
        <v>#N/A</v>
      </c>
      <c r="B1273" s="12">
        <f t="shared" si="62"/>
        <v>1</v>
      </c>
      <c r="C1273" s="12" t="e">
        <f t="shared" si="63"/>
        <v>#N/A</v>
      </c>
      <c r="D1273" t="s">
        <v>4190</v>
      </c>
      <c r="E1273" t="s">
        <v>65</v>
      </c>
      <c r="F1273" t="s">
        <v>4874</v>
      </c>
      <c r="G1273">
        <v>46171624</v>
      </c>
      <c r="H1273" t="s">
        <v>4877</v>
      </c>
      <c r="I1273" t="s">
        <v>4878</v>
      </c>
      <c r="J1273" t="s">
        <v>4877</v>
      </c>
      <c r="K1273" s="12" t="s">
        <v>52</v>
      </c>
    </row>
    <row r="1274" spans="1:11" x14ac:dyDescent="0.35">
      <c r="A1274" s="12" t="e">
        <f t="shared" si="61"/>
        <v>#N/A</v>
      </c>
      <c r="B1274" s="12">
        <f t="shared" si="62"/>
        <v>1</v>
      </c>
      <c r="C1274" s="12" t="e">
        <f t="shared" si="63"/>
        <v>#N/A</v>
      </c>
      <c r="D1274" t="s">
        <v>4190</v>
      </c>
      <c r="E1274" t="s">
        <v>65</v>
      </c>
      <c r="F1274" t="s">
        <v>4874</v>
      </c>
      <c r="G1274">
        <v>46171633</v>
      </c>
      <c r="H1274" t="s">
        <v>4879</v>
      </c>
      <c r="I1274" t="s">
        <v>4880</v>
      </c>
      <c r="J1274" t="s">
        <v>4879</v>
      </c>
      <c r="K1274" s="12" t="s">
        <v>52</v>
      </c>
    </row>
    <row r="1275" spans="1:11" x14ac:dyDescent="0.35">
      <c r="A1275" s="12" t="e">
        <f t="shared" si="61"/>
        <v>#N/A</v>
      </c>
      <c r="B1275" s="12">
        <f t="shared" si="62"/>
        <v>1</v>
      </c>
      <c r="C1275" s="12" t="e">
        <f t="shared" si="63"/>
        <v>#N/A</v>
      </c>
      <c r="D1275" t="s">
        <v>4190</v>
      </c>
      <c r="E1275" t="s">
        <v>65</v>
      </c>
      <c r="F1275" t="s">
        <v>4881</v>
      </c>
      <c r="G1275">
        <v>81000000</v>
      </c>
      <c r="H1275" t="s">
        <v>4882</v>
      </c>
      <c r="I1275" t="s">
        <v>4883</v>
      </c>
      <c r="J1275" t="s">
        <v>4882</v>
      </c>
      <c r="K1275" s="12" t="s">
        <v>1902</v>
      </c>
    </row>
    <row r="1276" spans="1:11" x14ac:dyDescent="0.35">
      <c r="A1276" s="12" t="e">
        <f t="shared" si="61"/>
        <v>#N/A</v>
      </c>
      <c r="B1276" s="12">
        <f t="shared" si="62"/>
        <v>1</v>
      </c>
      <c r="C1276" s="12" t="e">
        <f t="shared" si="63"/>
        <v>#N/A</v>
      </c>
      <c r="D1276" t="s">
        <v>4190</v>
      </c>
      <c r="E1276" t="s">
        <v>65</v>
      </c>
      <c r="F1276" t="s">
        <v>4881</v>
      </c>
      <c r="G1276">
        <v>81150000</v>
      </c>
      <c r="H1276" t="s">
        <v>4884</v>
      </c>
      <c r="I1276" t="s">
        <v>4885</v>
      </c>
      <c r="J1276" t="s">
        <v>4884</v>
      </c>
      <c r="K1276" s="12" t="s">
        <v>52</v>
      </c>
    </row>
    <row r="1277" spans="1:11" x14ac:dyDescent="0.35">
      <c r="A1277" s="12" t="e">
        <f t="shared" si="61"/>
        <v>#N/A</v>
      </c>
      <c r="B1277" s="12">
        <f t="shared" si="62"/>
        <v>1</v>
      </c>
      <c r="C1277" s="12" t="e">
        <f t="shared" si="63"/>
        <v>#N/A</v>
      </c>
      <c r="D1277" t="s">
        <v>4190</v>
      </c>
      <c r="E1277" t="s">
        <v>65</v>
      </c>
      <c r="F1277" t="s">
        <v>4881</v>
      </c>
      <c r="G1277">
        <v>81170000</v>
      </c>
      <c r="H1277" t="s">
        <v>4886</v>
      </c>
      <c r="I1277" t="s">
        <v>4887</v>
      </c>
      <c r="J1277" t="s">
        <v>4886</v>
      </c>
      <c r="K1277" s="12" t="s">
        <v>52</v>
      </c>
    </row>
    <row r="1278" spans="1:11" x14ac:dyDescent="0.35">
      <c r="A1278" s="12" t="e">
        <f t="shared" si="61"/>
        <v>#N/A</v>
      </c>
      <c r="B1278" s="12">
        <f t="shared" si="62"/>
        <v>1</v>
      </c>
      <c r="C1278" s="12" t="e">
        <f t="shared" si="63"/>
        <v>#N/A</v>
      </c>
      <c r="D1278" t="s">
        <v>4190</v>
      </c>
      <c r="E1278" t="s">
        <v>65</v>
      </c>
      <c r="F1278" t="s">
        <v>4881</v>
      </c>
      <c r="G1278">
        <v>81171800</v>
      </c>
      <c r="H1278" t="s">
        <v>4888</v>
      </c>
      <c r="I1278" t="s">
        <v>4889</v>
      </c>
      <c r="J1278" t="s">
        <v>4888</v>
      </c>
      <c r="K1278" s="12" t="s">
        <v>52</v>
      </c>
    </row>
    <row r="1279" spans="1:11" x14ac:dyDescent="0.35">
      <c r="A1279" s="12" t="e">
        <f t="shared" si="61"/>
        <v>#N/A</v>
      </c>
      <c r="B1279" s="12">
        <f t="shared" si="62"/>
        <v>1</v>
      </c>
      <c r="C1279" s="12" t="e">
        <f t="shared" si="63"/>
        <v>#N/A</v>
      </c>
      <c r="D1279" t="s">
        <v>4190</v>
      </c>
      <c r="E1279" t="s">
        <v>65</v>
      </c>
      <c r="F1279" t="s">
        <v>4881</v>
      </c>
      <c r="G1279">
        <v>70122008</v>
      </c>
      <c r="H1279" t="s">
        <v>4890</v>
      </c>
      <c r="I1279" t="s">
        <v>4891</v>
      </c>
      <c r="J1279" t="s">
        <v>4890</v>
      </c>
      <c r="K1279" s="12" t="s">
        <v>52</v>
      </c>
    </row>
    <row r="1280" spans="1:11" x14ac:dyDescent="0.35">
      <c r="A1280" s="12" t="e">
        <f t="shared" si="61"/>
        <v>#N/A</v>
      </c>
      <c r="B1280" s="12">
        <f t="shared" si="62"/>
        <v>1</v>
      </c>
      <c r="C1280" s="12" t="e">
        <f t="shared" si="63"/>
        <v>#N/A</v>
      </c>
      <c r="D1280" t="s">
        <v>4190</v>
      </c>
      <c r="E1280" t="s">
        <v>4892</v>
      </c>
      <c r="F1280" t="s">
        <v>4893</v>
      </c>
      <c r="G1280">
        <v>46191600</v>
      </c>
      <c r="H1280" t="s">
        <v>1995</v>
      </c>
      <c r="I1280" t="s">
        <v>4894</v>
      </c>
      <c r="J1280" t="s">
        <v>1995</v>
      </c>
      <c r="K1280" s="12" t="s">
        <v>1902</v>
      </c>
    </row>
    <row r="1281" spans="1:11" x14ac:dyDescent="0.35">
      <c r="A1281" s="12" t="e">
        <f t="shared" si="61"/>
        <v>#N/A</v>
      </c>
      <c r="B1281" s="12">
        <f t="shared" si="62"/>
        <v>1</v>
      </c>
      <c r="C1281" s="12" t="e">
        <f t="shared" si="63"/>
        <v>#N/A</v>
      </c>
      <c r="D1281" t="s">
        <v>4190</v>
      </c>
      <c r="E1281" t="s">
        <v>4892</v>
      </c>
      <c r="F1281" t="s">
        <v>4893</v>
      </c>
      <c r="G1281">
        <v>46191603</v>
      </c>
      <c r="H1281" t="s">
        <v>4895</v>
      </c>
      <c r="I1281" t="s">
        <v>4896</v>
      </c>
      <c r="J1281" t="s">
        <v>4895</v>
      </c>
      <c r="K1281" s="12" t="s">
        <v>52</v>
      </c>
    </row>
    <row r="1282" spans="1:11" x14ac:dyDescent="0.35">
      <c r="A1282" s="12" t="e">
        <f t="shared" si="61"/>
        <v>#N/A</v>
      </c>
      <c r="B1282" s="12">
        <f t="shared" si="62"/>
        <v>1</v>
      </c>
      <c r="C1282" s="12" t="e">
        <f t="shared" si="63"/>
        <v>#N/A</v>
      </c>
      <c r="D1282" t="s">
        <v>4190</v>
      </c>
      <c r="E1282" t="s">
        <v>4892</v>
      </c>
      <c r="F1282" t="s">
        <v>4893</v>
      </c>
      <c r="G1282">
        <v>46191615</v>
      </c>
      <c r="H1282" t="s">
        <v>4897</v>
      </c>
      <c r="I1282" t="s">
        <v>4898</v>
      </c>
      <c r="J1282" t="s">
        <v>4897</v>
      </c>
      <c r="K1282" s="12" t="s">
        <v>52</v>
      </c>
    </row>
    <row r="1283" spans="1:11" x14ac:dyDescent="0.35">
      <c r="A1283" s="12" t="e">
        <f t="shared" ref="A1283:A1346" si="64">"A"&amp;C1283&amp;"B"&amp;B1283</f>
        <v>#N/A</v>
      </c>
      <c r="B1283" s="12">
        <f t="shared" si="62"/>
        <v>1</v>
      </c>
      <c r="C1283" s="12" t="e">
        <f t="shared" ref="C1283:C1338" si="65">VLOOKUP(D1283&amp;E1283&amp;F1283,T:U,2,FALSE)</f>
        <v>#N/A</v>
      </c>
      <c r="D1283" t="s">
        <v>4190</v>
      </c>
      <c r="E1283" t="s">
        <v>4892</v>
      </c>
      <c r="F1283" t="s">
        <v>4893</v>
      </c>
      <c r="G1283">
        <v>25101705</v>
      </c>
      <c r="H1283" t="s">
        <v>4899</v>
      </c>
      <c r="I1283" t="s">
        <v>4900</v>
      </c>
      <c r="J1283" t="s">
        <v>4899</v>
      </c>
      <c r="K1283" s="12" t="s">
        <v>52</v>
      </c>
    </row>
    <row r="1284" spans="1:11" x14ac:dyDescent="0.35">
      <c r="A1284" s="12" t="e">
        <f t="shared" si="64"/>
        <v>#N/A</v>
      </c>
      <c r="B1284" s="12">
        <f t="shared" ref="B1284:B1347" si="66">IFERROR(IF(C1284=C1283,B1283+1,1),1)</f>
        <v>1</v>
      </c>
      <c r="C1284" s="12" t="e">
        <f t="shared" si="65"/>
        <v>#N/A</v>
      </c>
      <c r="D1284" t="s">
        <v>4190</v>
      </c>
      <c r="E1284" t="s">
        <v>4892</v>
      </c>
      <c r="F1284" t="s">
        <v>4893</v>
      </c>
      <c r="G1284">
        <v>46191616</v>
      </c>
      <c r="H1284" t="s">
        <v>4901</v>
      </c>
      <c r="I1284" t="s">
        <v>4902</v>
      </c>
      <c r="J1284" t="s">
        <v>4901</v>
      </c>
      <c r="K1284" s="12" t="s">
        <v>52</v>
      </c>
    </row>
    <row r="1285" spans="1:11" x14ac:dyDescent="0.35">
      <c r="A1285" s="12" t="e">
        <f t="shared" si="64"/>
        <v>#N/A</v>
      </c>
      <c r="B1285" s="12">
        <f t="shared" si="66"/>
        <v>1</v>
      </c>
      <c r="C1285" s="12" t="e">
        <f t="shared" si="65"/>
        <v>#N/A</v>
      </c>
      <c r="D1285" t="s">
        <v>4190</v>
      </c>
      <c r="E1285" t="s">
        <v>4892</v>
      </c>
      <c r="F1285" t="s">
        <v>4893</v>
      </c>
      <c r="G1285">
        <v>46181508</v>
      </c>
      <c r="H1285" t="s">
        <v>4903</v>
      </c>
      <c r="I1285" t="s">
        <v>4904</v>
      </c>
      <c r="J1285" t="s">
        <v>4903</v>
      </c>
      <c r="K1285" s="12" t="s">
        <v>52</v>
      </c>
    </row>
    <row r="1286" spans="1:11" x14ac:dyDescent="0.35">
      <c r="A1286" s="12" t="e">
        <f t="shared" si="64"/>
        <v>#N/A</v>
      </c>
      <c r="B1286" s="12">
        <f t="shared" si="66"/>
        <v>1</v>
      </c>
      <c r="C1286" s="12" t="e">
        <f t="shared" si="65"/>
        <v>#N/A</v>
      </c>
      <c r="D1286" t="s">
        <v>4190</v>
      </c>
      <c r="E1286" t="s">
        <v>4892</v>
      </c>
      <c r="F1286" t="s">
        <v>4893</v>
      </c>
      <c r="G1286">
        <v>46181704</v>
      </c>
      <c r="H1286" t="s">
        <v>4839</v>
      </c>
      <c r="I1286" t="s">
        <v>4905</v>
      </c>
      <c r="J1286" t="s">
        <v>4906</v>
      </c>
      <c r="K1286" s="12" t="s">
        <v>52</v>
      </c>
    </row>
    <row r="1287" spans="1:11" x14ac:dyDescent="0.35">
      <c r="A1287" s="12" t="e">
        <f t="shared" si="64"/>
        <v>#N/A</v>
      </c>
      <c r="B1287" s="12">
        <f t="shared" si="66"/>
        <v>1</v>
      </c>
      <c r="C1287" s="12" t="e">
        <f t="shared" si="65"/>
        <v>#N/A</v>
      </c>
      <c r="D1287" t="s">
        <v>4190</v>
      </c>
      <c r="E1287" t="s">
        <v>4892</v>
      </c>
      <c r="F1287" t="s">
        <v>4893</v>
      </c>
      <c r="G1287">
        <v>12162100</v>
      </c>
      <c r="H1287" t="s">
        <v>4907</v>
      </c>
      <c r="I1287" t="s">
        <v>4908</v>
      </c>
      <c r="J1287" t="s">
        <v>4907</v>
      </c>
      <c r="K1287" s="12" t="s">
        <v>52</v>
      </c>
    </row>
    <row r="1288" spans="1:11" x14ac:dyDescent="0.35">
      <c r="A1288" s="12" t="e">
        <f t="shared" si="64"/>
        <v>#N/A</v>
      </c>
      <c r="B1288" s="12">
        <f t="shared" si="66"/>
        <v>1</v>
      </c>
      <c r="C1288" s="12" t="e">
        <f t="shared" si="65"/>
        <v>#N/A</v>
      </c>
      <c r="D1288" t="s">
        <v>4190</v>
      </c>
      <c r="E1288" t="s">
        <v>4892</v>
      </c>
      <c r="F1288" t="s">
        <v>4893</v>
      </c>
      <c r="G1288">
        <v>49120000</v>
      </c>
      <c r="H1288" t="s">
        <v>4909</v>
      </c>
      <c r="I1288" t="s">
        <v>4910</v>
      </c>
      <c r="J1288" t="s">
        <v>4911</v>
      </c>
      <c r="K1288" s="12" t="s">
        <v>52</v>
      </c>
    </row>
    <row r="1289" spans="1:11" x14ac:dyDescent="0.35">
      <c r="A1289" s="12" t="e">
        <f t="shared" si="64"/>
        <v>#N/A</v>
      </c>
      <c r="B1289" s="12">
        <f t="shared" si="66"/>
        <v>1</v>
      </c>
      <c r="C1289" s="12" t="e">
        <f t="shared" si="65"/>
        <v>#N/A</v>
      </c>
      <c r="D1289" t="s">
        <v>4190</v>
      </c>
      <c r="E1289" t="s">
        <v>4892</v>
      </c>
      <c r="F1289" t="s">
        <v>4893</v>
      </c>
      <c r="G1289">
        <v>27112000</v>
      </c>
      <c r="H1289" t="s">
        <v>4606</v>
      </c>
      <c r="I1289" t="s">
        <v>4912</v>
      </c>
      <c r="J1289" t="s">
        <v>4913</v>
      </c>
      <c r="K1289" s="12" t="s">
        <v>52</v>
      </c>
    </row>
    <row r="1290" spans="1:11" x14ac:dyDescent="0.35">
      <c r="A1290" s="12" t="e">
        <f t="shared" si="64"/>
        <v>#N/A</v>
      </c>
      <c r="B1290" s="12">
        <f t="shared" si="66"/>
        <v>1</v>
      </c>
      <c r="C1290" s="12" t="e">
        <f t="shared" si="65"/>
        <v>#N/A</v>
      </c>
      <c r="D1290" t="s">
        <v>4190</v>
      </c>
      <c r="E1290" t="s">
        <v>4892</v>
      </c>
      <c r="F1290" t="s">
        <v>4893</v>
      </c>
      <c r="G1290">
        <v>41115325</v>
      </c>
      <c r="H1290" t="s">
        <v>4914</v>
      </c>
      <c r="I1290" t="s">
        <v>4915</v>
      </c>
      <c r="J1290" t="s">
        <v>4916</v>
      </c>
      <c r="K1290" s="12" t="s">
        <v>52</v>
      </c>
    </row>
    <row r="1291" spans="1:11" x14ac:dyDescent="0.35">
      <c r="A1291" s="12" t="e">
        <f t="shared" si="64"/>
        <v>#N/A</v>
      </c>
      <c r="B1291" s="12">
        <f t="shared" si="66"/>
        <v>1</v>
      </c>
      <c r="C1291" s="12" t="e">
        <f t="shared" si="65"/>
        <v>#N/A</v>
      </c>
      <c r="D1291" t="s">
        <v>4190</v>
      </c>
      <c r="E1291" t="s">
        <v>4892</v>
      </c>
      <c r="F1291" t="s">
        <v>4893</v>
      </c>
      <c r="G1291">
        <v>46191607</v>
      </c>
      <c r="H1291" t="s">
        <v>4917</v>
      </c>
      <c r="I1291" t="s">
        <v>4918</v>
      </c>
      <c r="J1291" t="s">
        <v>4917</v>
      </c>
      <c r="K1291" s="12" t="s">
        <v>52</v>
      </c>
    </row>
    <row r="1292" spans="1:11" x14ac:dyDescent="0.35">
      <c r="A1292" s="12" t="e">
        <f t="shared" si="64"/>
        <v>#N/A</v>
      </c>
      <c r="B1292" s="12">
        <f t="shared" si="66"/>
        <v>1</v>
      </c>
      <c r="C1292" s="12" t="e">
        <f t="shared" si="65"/>
        <v>#N/A</v>
      </c>
      <c r="D1292" t="s">
        <v>4190</v>
      </c>
      <c r="E1292" t="s">
        <v>4892</v>
      </c>
      <c r="F1292" t="s">
        <v>4893</v>
      </c>
      <c r="G1292">
        <v>46182004</v>
      </c>
      <c r="H1292" t="s">
        <v>4919</v>
      </c>
      <c r="I1292" t="s">
        <v>4920</v>
      </c>
      <c r="J1292" t="s">
        <v>4919</v>
      </c>
      <c r="K1292" s="12" t="s">
        <v>52</v>
      </c>
    </row>
    <row r="1293" spans="1:11" x14ac:dyDescent="0.35">
      <c r="A1293" s="12" t="e">
        <f t="shared" si="64"/>
        <v>#N/A</v>
      </c>
      <c r="B1293" s="12">
        <f t="shared" si="66"/>
        <v>1</v>
      </c>
      <c r="C1293" s="12" t="e">
        <f t="shared" si="65"/>
        <v>#N/A</v>
      </c>
      <c r="D1293" t="s">
        <v>4190</v>
      </c>
      <c r="E1293" t="s">
        <v>4892</v>
      </c>
      <c r="F1293" t="s">
        <v>4921</v>
      </c>
      <c r="G1293">
        <v>46182500</v>
      </c>
      <c r="H1293" t="s">
        <v>4774</v>
      </c>
      <c r="I1293" t="s">
        <v>4922</v>
      </c>
      <c r="J1293" t="s">
        <v>4774</v>
      </c>
      <c r="K1293" s="12" t="s">
        <v>1902</v>
      </c>
    </row>
    <row r="1294" spans="1:11" x14ac:dyDescent="0.35">
      <c r="A1294" s="12" t="e">
        <f t="shared" si="64"/>
        <v>#N/A</v>
      </c>
      <c r="B1294" s="12">
        <f t="shared" si="66"/>
        <v>1</v>
      </c>
      <c r="C1294" s="12" t="e">
        <f t="shared" si="65"/>
        <v>#N/A</v>
      </c>
      <c r="D1294" t="s">
        <v>4190</v>
      </c>
      <c r="E1294" t="s">
        <v>4892</v>
      </c>
      <c r="F1294" t="s">
        <v>4921</v>
      </c>
      <c r="G1294">
        <v>46161700</v>
      </c>
      <c r="H1294" t="s">
        <v>4768</v>
      </c>
      <c r="I1294" t="s">
        <v>4923</v>
      </c>
      <c r="J1294" t="s">
        <v>4768</v>
      </c>
      <c r="K1294" s="12" t="s">
        <v>52</v>
      </c>
    </row>
    <row r="1295" spans="1:11" x14ac:dyDescent="0.35">
      <c r="A1295" s="12" t="e">
        <f t="shared" si="64"/>
        <v>#N/A</v>
      </c>
      <c r="B1295" s="12">
        <f t="shared" si="66"/>
        <v>1</v>
      </c>
      <c r="C1295" s="12" t="e">
        <f t="shared" si="65"/>
        <v>#N/A</v>
      </c>
      <c r="D1295" t="s">
        <v>4190</v>
      </c>
      <c r="E1295" t="s">
        <v>4892</v>
      </c>
      <c r="F1295" t="s">
        <v>4921</v>
      </c>
      <c r="G1295">
        <v>46161705</v>
      </c>
      <c r="H1295" t="s">
        <v>4924</v>
      </c>
      <c r="I1295" t="s">
        <v>4925</v>
      </c>
      <c r="J1295" t="s">
        <v>4924</v>
      </c>
      <c r="K1295" s="12" t="s">
        <v>52</v>
      </c>
    </row>
    <row r="1296" spans="1:11" x14ac:dyDescent="0.35">
      <c r="A1296" s="12" t="e">
        <f t="shared" si="64"/>
        <v>#N/A</v>
      </c>
      <c r="B1296" s="12">
        <f t="shared" si="66"/>
        <v>1</v>
      </c>
      <c r="C1296" s="12" t="e">
        <f t="shared" si="65"/>
        <v>#N/A</v>
      </c>
      <c r="D1296" t="s">
        <v>4190</v>
      </c>
      <c r="E1296" t="s">
        <v>4892</v>
      </c>
      <c r="F1296" t="s">
        <v>4921</v>
      </c>
      <c r="G1296">
        <v>46161715</v>
      </c>
      <c r="H1296" t="s">
        <v>4926</v>
      </c>
      <c r="I1296" t="s">
        <v>4927</v>
      </c>
      <c r="J1296" t="s">
        <v>4926</v>
      </c>
      <c r="K1296" s="12" t="s">
        <v>52</v>
      </c>
    </row>
    <row r="1297" spans="1:11" x14ac:dyDescent="0.35">
      <c r="A1297" s="12" t="e">
        <f t="shared" si="64"/>
        <v>#N/A</v>
      </c>
      <c r="B1297" s="12">
        <f t="shared" si="66"/>
        <v>1</v>
      </c>
      <c r="C1297" s="12" t="e">
        <f t="shared" si="65"/>
        <v>#N/A</v>
      </c>
      <c r="D1297" t="s">
        <v>4190</v>
      </c>
      <c r="E1297" t="s">
        <v>4892</v>
      </c>
      <c r="F1297" t="s">
        <v>4921</v>
      </c>
      <c r="G1297">
        <v>46161716</v>
      </c>
      <c r="H1297" t="s">
        <v>4928</v>
      </c>
      <c r="I1297" t="s">
        <v>4929</v>
      </c>
      <c r="J1297" t="s">
        <v>4928</v>
      </c>
      <c r="K1297" s="12" t="s">
        <v>52</v>
      </c>
    </row>
    <row r="1298" spans="1:11" x14ac:dyDescent="0.35">
      <c r="A1298" s="12" t="e">
        <f t="shared" si="64"/>
        <v>#N/A</v>
      </c>
      <c r="B1298" s="12">
        <f t="shared" si="66"/>
        <v>1</v>
      </c>
      <c r="C1298" s="12" t="e">
        <f t="shared" si="65"/>
        <v>#N/A</v>
      </c>
      <c r="D1298" t="s">
        <v>4190</v>
      </c>
      <c r="E1298" t="s">
        <v>4892</v>
      </c>
      <c r="F1298" t="s">
        <v>4921</v>
      </c>
      <c r="G1298">
        <v>46161604</v>
      </c>
      <c r="H1298" t="s">
        <v>4930</v>
      </c>
      <c r="I1298" t="s">
        <v>4931</v>
      </c>
      <c r="J1298" t="s">
        <v>4930</v>
      </c>
      <c r="K1298" s="12" t="s">
        <v>52</v>
      </c>
    </row>
    <row r="1299" spans="1:11" x14ac:dyDescent="0.35">
      <c r="A1299" s="12" t="e">
        <f t="shared" si="64"/>
        <v>#N/A</v>
      </c>
      <c r="B1299" s="12">
        <f t="shared" si="66"/>
        <v>1</v>
      </c>
      <c r="C1299" s="12" t="e">
        <f t="shared" si="65"/>
        <v>#N/A</v>
      </c>
      <c r="D1299" t="s">
        <v>4190</v>
      </c>
      <c r="E1299" t="s">
        <v>4892</v>
      </c>
      <c r="F1299" t="s">
        <v>4921</v>
      </c>
      <c r="G1299">
        <v>49221503</v>
      </c>
      <c r="H1299" t="s">
        <v>4932</v>
      </c>
      <c r="I1299" t="s">
        <v>4933</v>
      </c>
      <c r="J1299" t="s">
        <v>4932</v>
      </c>
      <c r="K1299" s="12" t="s">
        <v>52</v>
      </c>
    </row>
    <row r="1300" spans="1:11" x14ac:dyDescent="0.35">
      <c r="A1300" s="12" t="e">
        <f t="shared" si="64"/>
        <v>#N/A</v>
      </c>
      <c r="B1300" s="12">
        <f t="shared" si="66"/>
        <v>1</v>
      </c>
      <c r="C1300" s="12" t="e">
        <f t="shared" si="65"/>
        <v>#N/A</v>
      </c>
      <c r="D1300" t="s">
        <v>4190</v>
      </c>
      <c r="E1300" t="s">
        <v>4892</v>
      </c>
      <c r="F1300" t="s">
        <v>4921</v>
      </c>
      <c r="G1300">
        <v>46182303</v>
      </c>
      <c r="H1300" t="s">
        <v>4934</v>
      </c>
      <c r="I1300" t="s">
        <v>4935</v>
      </c>
      <c r="J1300" t="s">
        <v>4934</v>
      </c>
      <c r="K1300" s="12" t="s">
        <v>52</v>
      </c>
    </row>
    <row r="1301" spans="1:11" x14ac:dyDescent="0.35">
      <c r="A1301" s="12" t="e">
        <f t="shared" si="64"/>
        <v>#N/A</v>
      </c>
      <c r="B1301" s="12">
        <f t="shared" si="66"/>
        <v>1</v>
      </c>
      <c r="C1301" s="12" t="e">
        <f t="shared" si="65"/>
        <v>#N/A</v>
      </c>
      <c r="D1301" t="s">
        <v>4190</v>
      </c>
      <c r="E1301" t="s">
        <v>4892</v>
      </c>
      <c r="F1301" t="s">
        <v>4921</v>
      </c>
      <c r="G1301">
        <v>46182306</v>
      </c>
      <c r="H1301" t="s">
        <v>4936</v>
      </c>
      <c r="I1301" t="s">
        <v>4937</v>
      </c>
      <c r="J1301" t="s">
        <v>4936</v>
      </c>
      <c r="K1301" s="12" t="s">
        <v>52</v>
      </c>
    </row>
    <row r="1302" spans="1:11" x14ac:dyDescent="0.35">
      <c r="A1302" s="12" t="e">
        <f t="shared" si="64"/>
        <v>#N/A</v>
      </c>
      <c r="B1302" s="12">
        <f t="shared" si="66"/>
        <v>1</v>
      </c>
      <c r="C1302" s="12" t="e">
        <f t="shared" si="65"/>
        <v>#N/A</v>
      </c>
      <c r="D1302" t="s">
        <v>4190</v>
      </c>
      <c r="E1302" t="s">
        <v>4892</v>
      </c>
      <c r="F1302" t="s">
        <v>4921</v>
      </c>
      <c r="G1302">
        <v>46182309</v>
      </c>
      <c r="H1302" t="s">
        <v>4938</v>
      </c>
      <c r="I1302" t="s">
        <v>4939</v>
      </c>
      <c r="J1302" t="s">
        <v>4938</v>
      </c>
      <c r="K1302" s="12" t="s">
        <v>52</v>
      </c>
    </row>
    <row r="1303" spans="1:11" x14ac:dyDescent="0.35">
      <c r="A1303" s="12" t="e">
        <f t="shared" si="64"/>
        <v>#N/A</v>
      </c>
      <c r="B1303" s="12">
        <f t="shared" si="66"/>
        <v>1</v>
      </c>
      <c r="C1303" s="12" t="e">
        <f t="shared" si="65"/>
        <v>#N/A</v>
      </c>
      <c r="D1303" t="s">
        <v>4190</v>
      </c>
      <c r="E1303" t="s">
        <v>4892</v>
      </c>
      <c r="F1303" t="s">
        <v>4921</v>
      </c>
      <c r="G1303">
        <v>46182314</v>
      </c>
      <c r="H1303" t="s">
        <v>4940</v>
      </c>
      <c r="I1303" t="s">
        <v>4941</v>
      </c>
      <c r="J1303" t="s">
        <v>4940</v>
      </c>
      <c r="K1303" s="12" t="s">
        <v>52</v>
      </c>
    </row>
    <row r="1304" spans="1:11" x14ac:dyDescent="0.35">
      <c r="A1304" s="12" t="e">
        <f t="shared" si="64"/>
        <v>#N/A</v>
      </c>
      <c r="B1304" s="12">
        <f t="shared" si="66"/>
        <v>1</v>
      </c>
      <c r="C1304" s="12" t="e">
        <f t="shared" si="65"/>
        <v>#N/A</v>
      </c>
      <c r="D1304" t="s">
        <v>4190</v>
      </c>
      <c r="E1304" t="s">
        <v>4892</v>
      </c>
      <c r="F1304" t="s">
        <v>4921</v>
      </c>
      <c r="G1304">
        <v>39121900</v>
      </c>
      <c r="H1304" t="s">
        <v>4942</v>
      </c>
      <c r="I1304" t="s">
        <v>4943</v>
      </c>
      <c r="J1304" t="s">
        <v>4942</v>
      </c>
      <c r="K1304" s="12" t="s">
        <v>52</v>
      </c>
    </row>
    <row r="1305" spans="1:11" x14ac:dyDescent="0.35">
      <c r="A1305" s="12" t="e">
        <f t="shared" si="64"/>
        <v>#N/A</v>
      </c>
      <c r="B1305" s="12">
        <f t="shared" si="66"/>
        <v>1</v>
      </c>
      <c r="C1305" s="12" t="e">
        <f t="shared" si="65"/>
        <v>#N/A</v>
      </c>
      <c r="D1305" t="s">
        <v>4190</v>
      </c>
      <c r="E1305" t="s">
        <v>4892</v>
      </c>
      <c r="F1305" t="s">
        <v>4921</v>
      </c>
      <c r="G1305">
        <v>41104609</v>
      </c>
      <c r="H1305" t="s">
        <v>4944</v>
      </c>
      <c r="I1305" t="s">
        <v>4945</v>
      </c>
      <c r="J1305" t="s">
        <v>4944</v>
      </c>
      <c r="K1305" s="12" t="s">
        <v>52</v>
      </c>
    </row>
    <row r="1306" spans="1:11" x14ac:dyDescent="0.35">
      <c r="A1306" s="12" t="e">
        <f t="shared" si="64"/>
        <v>#N/A</v>
      </c>
      <c r="B1306" s="12">
        <f t="shared" si="66"/>
        <v>1</v>
      </c>
      <c r="C1306" s="12" t="e">
        <f t="shared" si="65"/>
        <v>#N/A</v>
      </c>
      <c r="D1306" t="s">
        <v>4190</v>
      </c>
      <c r="E1306" t="s">
        <v>4892</v>
      </c>
      <c r="F1306" t="s">
        <v>4921</v>
      </c>
      <c r="G1306">
        <v>46182300</v>
      </c>
      <c r="H1306" t="s">
        <v>4946</v>
      </c>
      <c r="I1306" t="s">
        <v>4947</v>
      </c>
      <c r="J1306" t="s">
        <v>4946</v>
      </c>
      <c r="K1306" s="12" t="s">
        <v>52</v>
      </c>
    </row>
    <row r="1307" spans="1:11" x14ac:dyDescent="0.35">
      <c r="A1307" s="12" t="e">
        <f t="shared" si="64"/>
        <v>#N/A</v>
      </c>
      <c r="B1307" s="12">
        <f t="shared" si="66"/>
        <v>1</v>
      </c>
      <c r="C1307" s="12" t="e">
        <f t="shared" si="65"/>
        <v>#N/A</v>
      </c>
      <c r="D1307" t="s">
        <v>4190</v>
      </c>
      <c r="E1307" t="s">
        <v>4892</v>
      </c>
      <c r="F1307" t="s">
        <v>4921</v>
      </c>
      <c r="G1307">
        <v>46182407</v>
      </c>
      <c r="H1307" t="s">
        <v>4948</v>
      </c>
      <c r="I1307" t="s">
        <v>4949</v>
      </c>
      <c r="J1307" t="s">
        <v>4948</v>
      </c>
      <c r="K1307" s="12" t="s">
        <v>52</v>
      </c>
    </row>
    <row r="1308" spans="1:11" x14ac:dyDescent="0.35">
      <c r="A1308" s="12" t="e">
        <f t="shared" si="64"/>
        <v>#N/A</v>
      </c>
      <c r="B1308" s="12">
        <f t="shared" si="66"/>
        <v>1</v>
      </c>
      <c r="C1308" s="12" t="e">
        <f t="shared" si="65"/>
        <v>#N/A</v>
      </c>
      <c r="D1308" t="s">
        <v>4190</v>
      </c>
      <c r="E1308" t="s">
        <v>4892</v>
      </c>
      <c r="F1308" t="s">
        <v>4921</v>
      </c>
      <c r="G1308">
        <v>42272223</v>
      </c>
      <c r="H1308" t="s">
        <v>4950</v>
      </c>
      <c r="I1308" t="s">
        <v>4951</v>
      </c>
      <c r="J1308" t="s">
        <v>4950</v>
      </c>
      <c r="K1308" s="12" t="s">
        <v>52</v>
      </c>
    </row>
    <row r="1309" spans="1:11" x14ac:dyDescent="0.35">
      <c r="A1309" s="12" t="e">
        <f t="shared" si="64"/>
        <v>#N/A</v>
      </c>
      <c r="B1309" s="12">
        <f t="shared" si="66"/>
        <v>1</v>
      </c>
      <c r="C1309" s="12" t="e">
        <f t="shared" si="65"/>
        <v>#N/A</v>
      </c>
      <c r="D1309" t="s">
        <v>4190</v>
      </c>
      <c r="E1309" t="s">
        <v>4892</v>
      </c>
      <c r="F1309" t="s">
        <v>4952</v>
      </c>
      <c r="G1309">
        <v>91111502</v>
      </c>
      <c r="H1309" t="s">
        <v>4953</v>
      </c>
      <c r="I1309" t="s">
        <v>4954</v>
      </c>
      <c r="J1309" t="s">
        <v>4953</v>
      </c>
      <c r="K1309" s="12" t="s">
        <v>1902</v>
      </c>
    </row>
    <row r="1310" spans="1:11" x14ac:dyDescent="0.35">
      <c r="A1310" s="12" t="e">
        <f t="shared" si="64"/>
        <v>#N/A</v>
      </c>
      <c r="B1310" s="12">
        <f t="shared" si="66"/>
        <v>1</v>
      </c>
      <c r="C1310" s="12" t="e">
        <f t="shared" si="65"/>
        <v>#N/A</v>
      </c>
      <c r="D1310" t="s">
        <v>4190</v>
      </c>
      <c r="E1310" t="s">
        <v>4892</v>
      </c>
      <c r="F1310" t="s">
        <v>4952</v>
      </c>
      <c r="G1310">
        <v>47111500</v>
      </c>
      <c r="H1310" t="s">
        <v>4955</v>
      </c>
      <c r="I1310" t="s">
        <v>4956</v>
      </c>
      <c r="J1310" t="s">
        <v>4955</v>
      </c>
      <c r="K1310" s="12" t="s">
        <v>52</v>
      </c>
    </row>
    <row r="1311" spans="1:11" x14ac:dyDescent="0.35">
      <c r="A1311" s="12" t="e">
        <f t="shared" si="64"/>
        <v>#N/A</v>
      </c>
      <c r="B1311" s="12">
        <f t="shared" si="66"/>
        <v>1</v>
      </c>
      <c r="C1311" s="12" t="e">
        <f t="shared" si="65"/>
        <v>#N/A</v>
      </c>
      <c r="D1311" t="s">
        <v>4190</v>
      </c>
      <c r="E1311" t="s">
        <v>4892</v>
      </c>
      <c r="F1311" t="s">
        <v>4952</v>
      </c>
      <c r="G1311">
        <v>52141600</v>
      </c>
      <c r="H1311" t="s">
        <v>4957</v>
      </c>
      <c r="I1311" t="s">
        <v>4958</v>
      </c>
      <c r="J1311" t="s">
        <v>4957</v>
      </c>
      <c r="K1311" s="12" t="s">
        <v>52</v>
      </c>
    </row>
    <row r="1312" spans="1:11" x14ac:dyDescent="0.35">
      <c r="A1312" s="12" t="e">
        <f t="shared" si="64"/>
        <v>#N/A</v>
      </c>
      <c r="B1312" s="12">
        <f t="shared" si="66"/>
        <v>1</v>
      </c>
      <c r="C1312" s="12" t="e">
        <f t="shared" si="65"/>
        <v>#N/A</v>
      </c>
      <c r="D1312" t="s">
        <v>4190</v>
      </c>
      <c r="E1312" t="s">
        <v>4892</v>
      </c>
      <c r="F1312" t="s">
        <v>4952</v>
      </c>
      <c r="G1312">
        <v>47131811</v>
      </c>
      <c r="H1312" t="s">
        <v>4959</v>
      </c>
      <c r="I1312" t="s">
        <v>4960</v>
      </c>
      <c r="J1312" t="s">
        <v>4959</v>
      </c>
      <c r="K1312" s="12" t="s">
        <v>52</v>
      </c>
    </row>
    <row r="1313" spans="1:11" x14ac:dyDescent="0.35">
      <c r="A1313" s="12" t="e">
        <f t="shared" si="64"/>
        <v>#N/A</v>
      </c>
      <c r="B1313" s="12">
        <f t="shared" si="66"/>
        <v>1</v>
      </c>
      <c r="C1313" s="12" t="e">
        <f t="shared" si="65"/>
        <v>#N/A</v>
      </c>
      <c r="D1313" t="s">
        <v>4190</v>
      </c>
      <c r="E1313" t="s">
        <v>4892</v>
      </c>
      <c r="F1313" t="s">
        <v>4961</v>
      </c>
      <c r="G1313">
        <v>55101519</v>
      </c>
      <c r="H1313" t="s">
        <v>4962</v>
      </c>
      <c r="I1313" t="s">
        <v>4963</v>
      </c>
      <c r="J1313" t="s">
        <v>4962</v>
      </c>
      <c r="K1313" s="12" t="s">
        <v>1902</v>
      </c>
    </row>
    <row r="1314" spans="1:11" x14ac:dyDescent="0.35">
      <c r="A1314" s="12" t="e">
        <f t="shared" si="64"/>
        <v>#N/A</v>
      </c>
      <c r="B1314" s="12">
        <f t="shared" si="66"/>
        <v>1</v>
      </c>
      <c r="C1314" s="12" t="e">
        <f t="shared" si="65"/>
        <v>#N/A</v>
      </c>
      <c r="D1314" t="s">
        <v>4190</v>
      </c>
      <c r="E1314" t="s">
        <v>4892</v>
      </c>
      <c r="F1314" t="s">
        <v>4961</v>
      </c>
      <c r="G1314">
        <v>55101524</v>
      </c>
      <c r="H1314" t="s">
        <v>4964</v>
      </c>
      <c r="I1314" t="s">
        <v>4965</v>
      </c>
      <c r="J1314" t="s">
        <v>4964</v>
      </c>
      <c r="K1314" s="12" t="s">
        <v>1902</v>
      </c>
    </row>
    <row r="1315" spans="1:11" x14ac:dyDescent="0.35">
      <c r="A1315" s="12" t="e">
        <f t="shared" si="64"/>
        <v>#N/A</v>
      </c>
      <c r="B1315" s="12">
        <f t="shared" si="66"/>
        <v>1</v>
      </c>
      <c r="C1315" s="12" t="e">
        <f t="shared" si="65"/>
        <v>#N/A</v>
      </c>
      <c r="D1315" t="s">
        <v>4190</v>
      </c>
      <c r="E1315" t="s">
        <v>4892</v>
      </c>
      <c r="F1315" t="s">
        <v>4961</v>
      </c>
      <c r="G1315">
        <v>60102300</v>
      </c>
      <c r="H1315" t="s">
        <v>4348</v>
      </c>
      <c r="I1315" t="s">
        <v>4966</v>
      </c>
      <c r="J1315" t="s">
        <v>4348</v>
      </c>
      <c r="K1315" s="12" t="s">
        <v>52</v>
      </c>
    </row>
    <row r="1316" spans="1:11" x14ac:dyDescent="0.35">
      <c r="A1316" s="12" t="e">
        <f t="shared" si="64"/>
        <v>#N/A</v>
      </c>
      <c r="B1316" s="12">
        <f t="shared" si="66"/>
        <v>1</v>
      </c>
      <c r="C1316" s="12" t="e">
        <f t="shared" si="65"/>
        <v>#N/A</v>
      </c>
      <c r="D1316" t="s">
        <v>4190</v>
      </c>
      <c r="E1316" t="s">
        <v>4892</v>
      </c>
      <c r="F1316" t="s">
        <v>4967</v>
      </c>
      <c r="G1316">
        <v>78101804</v>
      </c>
      <c r="H1316" t="s">
        <v>4968</v>
      </c>
      <c r="I1316" t="s">
        <v>4969</v>
      </c>
      <c r="J1316" t="s">
        <v>4968</v>
      </c>
      <c r="K1316" s="12" t="s">
        <v>1902</v>
      </c>
    </row>
    <row r="1317" spans="1:11" x14ac:dyDescent="0.35">
      <c r="A1317" s="12" t="e">
        <f t="shared" si="64"/>
        <v>#N/A</v>
      </c>
      <c r="B1317" s="12">
        <f t="shared" si="66"/>
        <v>1</v>
      </c>
      <c r="C1317" s="12" t="e">
        <f t="shared" si="65"/>
        <v>#N/A</v>
      </c>
      <c r="D1317" t="s">
        <v>4190</v>
      </c>
      <c r="E1317" t="s">
        <v>4892</v>
      </c>
      <c r="F1317" t="s">
        <v>4970</v>
      </c>
      <c r="G1317">
        <v>27000000</v>
      </c>
      <c r="H1317" t="s">
        <v>4971</v>
      </c>
      <c r="I1317" t="s">
        <v>4972</v>
      </c>
      <c r="J1317" t="s">
        <v>4973</v>
      </c>
      <c r="K1317" s="12" t="s">
        <v>1902</v>
      </c>
    </row>
    <row r="1318" spans="1:11" x14ac:dyDescent="0.35">
      <c r="A1318" s="12" t="e">
        <f t="shared" si="64"/>
        <v>#N/A</v>
      </c>
      <c r="B1318" s="12">
        <f t="shared" si="66"/>
        <v>1</v>
      </c>
      <c r="C1318" s="12" t="e">
        <f t="shared" si="65"/>
        <v>#N/A</v>
      </c>
      <c r="D1318" t="s">
        <v>4190</v>
      </c>
      <c r="E1318" t="s">
        <v>4892</v>
      </c>
      <c r="F1318" t="s">
        <v>4970</v>
      </c>
      <c r="G1318">
        <v>39120000</v>
      </c>
      <c r="H1318" t="s">
        <v>4974</v>
      </c>
      <c r="I1318" t="s">
        <v>4975</v>
      </c>
      <c r="J1318" t="s">
        <v>4974</v>
      </c>
      <c r="K1318" s="12" t="s">
        <v>52</v>
      </c>
    </row>
    <row r="1319" spans="1:11" x14ac:dyDescent="0.35">
      <c r="A1319" s="12" t="e">
        <f t="shared" si="64"/>
        <v>#N/A</v>
      </c>
      <c r="B1319" s="12">
        <f t="shared" si="66"/>
        <v>1</v>
      </c>
      <c r="C1319" s="12" t="e">
        <f t="shared" si="65"/>
        <v>#N/A</v>
      </c>
      <c r="D1319" t="s">
        <v>4190</v>
      </c>
      <c r="E1319" t="s">
        <v>4892</v>
      </c>
      <c r="F1319" t="s">
        <v>4970</v>
      </c>
      <c r="G1319">
        <v>48000000</v>
      </c>
      <c r="H1319" t="s">
        <v>4976</v>
      </c>
      <c r="I1319" t="s">
        <v>4977</v>
      </c>
      <c r="J1319" t="s">
        <v>4976</v>
      </c>
      <c r="K1319" s="12" t="s">
        <v>52</v>
      </c>
    </row>
    <row r="1320" spans="1:11" x14ac:dyDescent="0.35">
      <c r="A1320" s="12" t="e">
        <f t="shared" si="64"/>
        <v>#N/A</v>
      </c>
      <c r="B1320" s="12">
        <f t="shared" si="66"/>
        <v>1</v>
      </c>
      <c r="C1320" s="12" t="e">
        <f t="shared" si="65"/>
        <v>#N/A</v>
      </c>
      <c r="D1320" t="s">
        <v>4190</v>
      </c>
      <c r="E1320" t="s">
        <v>4978</v>
      </c>
      <c r="F1320" t="s">
        <v>4979</v>
      </c>
      <c r="G1320">
        <v>83101803</v>
      </c>
      <c r="H1320" t="s">
        <v>2357</v>
      </c>
      <c r="I1320" t="s">
        <v>4980</v>
      </c>
      <c r="J1320" t="s">
        <v>4981</v>
      </c>
      <c r="K1320" s="12" t="s">
        <v>1902</v>
      </c>
    </row>
    <row r="1321" spans="1:11" x14ac:dyDescent="0.35">
      <c r="A1321" s="12" t="e">
        <f t="shared" si="64"/>
        <v>#N/A</v>
      </c>
      <c r="B1321" s="12">
        <f t="shared" si="66"/>
        <v>1</v>
      </c>
      <c r="C1321" s="12" t="e">
        <f t="shared" si="65"/>
        <v>#N/A</v>
      </c>
      <c r="D1321" t="s">
        <v>4190</v>
      </c>
      <c r="E1321" t="s">
        <v>4978</v>
      </c>
      <c r="F1321" t="s">
        <v>4979</v>
      </c>
      <c r="G1321">
        <v>83101804</v>
      </c>
      <c r="H1321" t="s">
        <v>2359</v>
      </c>
      <c r="I1321" t="s">
        <v>4982</v>
      </c>
      <c r="J1321" t="s">
        <v>4983</v>
      </c>
      <c r="K1321" s="12" t="s">
        <v>52</v>
      </c>
    </row>
    <row r="1322" spans="1:11" x14ac:dyDescent="0.35">
      <c r="A1322" s="12" t="e">
        <f t="shared" si="64"/>
        <v>#N/A</v>
      </c>
      <c r="B1322" s="12">
        <f t="shared" si="66"/>
        <v>1</v>
      </c>
      <c r="C1322" s="12" t="e">
        <f t="shared" si="65"/>
        <v>#N/A</v>
      </c>
      <c r="D1322" t="s">
        <v>4190</v>
      </c>
      <c r="E1322" t="s">
        <v>4978</v>
      </c>
      <c r="F1322" t="s">
        <v>4979</v>
      </c>
      <c r="G1322">
        <v>83101805</v>
      </c>
      <c r="H1322" t="s">
        <v>2361</v>
      </c>
      <c r="I1322" t="s">
        <v>4984</v>
      </c>
      <c r="J1322" t="s">
        <v>4985</v>
      </c>
      <c r="K1322" s="12" t="s">
        <v>52</v>
      </c>
    </row>
    <row r="1323" spans="1:11" x14ac:dyDescent="0.35">
      <c r="A1323" s="12" t="e">
        <f t="shared" si="64"/>
        <v>#N/A</v>
      </c>
      <c r="B1323" s="12">
        <f t="shared" si="66"/>
        <v>1</v>
      </c>
      <c r="C1323" s="12" t="e">
        <f t="shared" si="65"/>
        <v>#N/A</v>
      </c>
      <c r="D1323" t="s">
        <v>4190</v>
      </c>
      <c r="E1323" t="s">
        <v>4978</v>
      </c>
      <c r="F1323" t="s">
        <v>4979</v>
      </c>
      <c r="G1323">
        <v>83101806</v>
      </c>
      <c r="H1323" t="s">
        <v>2363</v>
      </c>
      <c r="I1323" t="s">
        <v>4986</v>
      </c>
      <c r="J1323" t="s">
        <v>4987</v>
      </c>
      <c r="K1323" s="12" t="s">
        <v>52</v>
      </c>
    </row>
    <row r="1324" spans="1:11" x14ac:dyDescent="0.35">
      <c r="A1324" s="12" t="e">
        <f t="shared" si="64"/>
        <v>#N/A</v>
      </c>
      <c r="B1324" s="12">
        <f t="shared" si="66"/>
        <v>1</v>
      </c>
      <c r="C1324" s="12" t="e">
        <f t="shared" si="65"/>
        <v>#N/A</v>
      </c>
      <c r="D1324" t="s">
        <v>4190</v>
      </c>
      <c r="E1324" t="s">
        <v>4978</v>
      </c>
      <c r="F1324" t="s">
        <v>4979</v>
      </c>
      <c r="G1324">
        <v>83101807</v>
      </c>
      <c r="H1324" t="s">
        <v>2365</v>
      </c>
      <c r="I1324" t="s">
        <v>4988</v>
      </c>
      <c r="J1324" t="s">
        <v>4989</v>
      </c>
      <c r="K1324" s="12" t="s">
        <v>52</v>
      </c>
    </row>
    <row r="1325" spans="1:11" x14ac:dyDescent="0.35">
      <c r="A1325" s="12" t="e">
        <f t="shared" si="64"/>
        <v>#N/A</v>
      </c>
      <c r="B1325" s="12">
        <f t="shared" si="66"/>
        <v>1</v>
      </c>
      <c r="C1325" s="12" t="e">
        <f t="shared" si="65"/>
        <v>#N/A</v>
      </c>
      <c r="D1325" t="s">
        <v>4190</v>
      </c>
      <c r="E1325" t="s">
        <v>4978</v>
      </c>
      <c r="F1325" t="s">
        <v>4979</v>
      </c>
      <c r="G1325">
        <v>83101808</v>
      </c>
      <c r="H1325" t="s">
        <v>2367</v>
      </c>
      <c r="I1325" t="s">
        <v>4990</v>
      </c>
      <c r="J1325" t="s">
        <v>4991</v>
      </c>
      <c r="K1325" s="12" t="s">
        <v>52</v>
      </c>
    </row>
    <row r="1326" spans="1:11" x14ac:dyDescent="0.35">
      <c r="A1326" s="12" t="e">
        <f t="shared" si="64"/>
        <v>#N/A</v>
      </c>
      <c r="B1326" s="12">
        <f t="shared" si="66"/>
        <v>1</v>
      </c>
      <c r="C1326" s="12" t="e">
        <f t="shared" si="65"/>
        <v>#N/A</v>
      </c>
      <c r="D1326" t="s">
        <v>4190</v>
      </c>
      <c r="E1326" t="s">
        <v>4978</v>
      </c>
      <c r="F1326" t="s">
        <v>4992</v>
      </c>
      <c r="G1326">
        <v>83101601</v>
      </c>
      <c r="H1326" t="s">
        <v>2369</v>
      </c>
      <c r="I1326" t="s">
        <v>4993</v>
      </c>
      <c r="J1326" t="s">
        <v>4994</v>
      </c>
      <c r="K1326" s="12" t="s">
        <v>1902</v>
      </c>
    </row>
    <row r="1327" spans="1:11" x14ac:dyDescent="0.35">
      <c r="A1327" s="12" t="e">
        <f t="shared" si="64"/>
        <v>#N/A</v>
      </c>
      <c r="B1327" s="12">
        <f t="shared" si="66"/>
        <v>1</v>
      </c>
      <c r="C1327" s="12" t="e">
        <f t="shared" si="65"/>
        <v>#N/A</v>
      </c>
      <c r="D1327" t="s">
        <v>4190</v>
      </c>
      <c r="E1327" t="s">
        <v>4978</v>
      </c>
      <c r="F1327" t="s">
        <v>4992</v>
      </c>
      <c r="G1327">
        <v>83101602</v>
      </c>
      <c r="H1327" t="s">
        <v>2371</v>
      </c>
      <c r="I1327" t="s">
        <v>4995</v>
      </c>
      <c r="J1327" t="s">
        <v>4996</v>
      </c>
      <c r="K1327" s="12" t="s">
        <v>52</v>
      </c>
    </row>
    <row r="1328" spans="1:11" x14ac:dyDescent="0.35">
      <c r="A1328" s="12" t="e">
        <f t="shared" si="64"/>
        <v>#N/A</v>
      </c>
      <c r="B1328" s="12">
        <f t="shared" si="66"/>
        <v>1</v>
      </c>
      <c r="C1328" s="12" t="e">
        <f t="shared" si="65"/>
        <v>#N/A</v>
      </c>
      <c r="D1328" t="s">
        <v>4190</v>
      </c>
      <c r="E1328" t="s">
        <v>4978</v>
      </c>
      <c r="F1328" t="s">
        <v>4992</v>
      </c>
      <c r="G1328">
        <v>83101603</v>
      </c>
      <c r="H1328" t="s">
        <v>2373</v>
      </c>
      <c r="I1328" t="s">
        <v>4997</v>
      </c>
      <c r="J1328" t="s">
        <v>4998</v>
      </c>
      <c r="K1328" s="12" t="s">
        <v>52</v>
      </c>
    </row>
    <row r="1329" spans="1:11" x14ac:dyDescent="0.35">
      <c r="A1329" s="12" t="e">
        <f t="shared" si="64"/>
        <v>#N/A</v>
      </c>
      <c r="B1329" s="12">
        <f t="shared" si="66"/>
        <v>1</v>
      </c>
      <c r="C1329" s="12" t="e">
        <f t="shared" si="65"/>
        <v>#N/A</v>
      </c>
      <c r="D1329" t="s">
        <v>4190</v>
      </c>
      <c r="E1329" t="s">
        <v>4978</v>
      </c>
      <c r="F1329" t="s">
        <v>4992</v>
      </c>
      <c r="G1329">
        <v>83101604</v>
      </c>
      <c r="H1329" t="s">
        <v>2375</v>
      </c>
      <c r="I1329" t="s">
        <v>4999</v>
      </c>
      <c r="J1329" t="s">
        <v>5000</v>
      </c>
      <c r="K1329" s="12" t="s">
        <v>52</v>
      </c>
    </row>
    <row r="1330" spans="1:11" x14ac:dyDescent="0.35">
      <c r="A1330" s="12" t="e">
        <f t="shared" si="64"/>
        <v>#N/A</v>
      </c>
      <c r="B1330" s="12">
        <f t="shared" si="66"/>
        <v>1</v>
      </c>
      <c r="C1330" s="12" t="e">
        <f t="shared" si="65"/>
        <v>#N/A</v>
      </c>
      <c r="D1330" t="s">
        <v>4190</v>
      </c>
      <c r="E1330" t="s">
        <v>4978</v>
      </c>
      <c r="F1330" t="s">
        <v>4992</v>
      </c>
      <c r="G1330">
        <v>83101605</v>
      </c>
      <c r="H1330" t="s">
        <v>2377</v>
      </c>
      <c r="I1330" t="s">
        <v>5001</v>
      </c>
      <c r="J1330" t="s">
        <v>5002</v>
      </c>
      <c r="K1330" s="12" t="s">
        <v>52</v>
      </c>
    </row>
    <row r="1331" spans="1:11" x14ac:dyDescent="0.35">
      <c r="A1331" s="12" t="e">
        <f t="shared" si="64"/>
        <v>#N/A</v>
      </c>
      <c r="B1331" s="12">
        <f t="shared" si="66"/>
        <v>1</v>
      </c>
      <c r="C1331" s="12" t="e">
        <f t="shared" si="65"/>
        <v>#N/A</v>
      </c>
      <c r="D1331" t="s">
        <v>4190</v>
      </c>
      <c r="E1331" t="s">
        <v>4978</v>
      </c>
      <c r="F1331" t="s">
        <v>4992</v>
      </c>
      <c r="G1331">
        <v>72101519</v>
      </c>
      <c r="H1331" t="s">
        <v>2379</v>
      </c>
      <c r="I1331" t="s">
        <v>5003</v>
      </c>
      <c r="J1331" t="s">
        <v>5004</v>
      </c>
      <c r="K1331" s="12" t="s">
        <v>52</v>
      </c>
    </row>
    <row r="1332" spans="1:11" x14ac:dyDescent="0.35">
      <c r="A1332" s="12" t="e">
        <f t="shared" si="64"/>
        <v>#N/A</v>
      </c>
      <c r="B1332" s="12">
        <f t="shared" si="66"/>
        <v>1</v>
      </c>
      <c r="C1332" s="12" t="e">
        <f t="shared" si="65"/>
        <v>#N/A</v>
      </c>
      <c r="D1332" t="s">
        <v>4190</v>
      </c>
      <c r="E1332" t="s">
        <v>4978</v>
      </c>
      <c r="F1332" t="s">
        <v>5005</v>
      </c>
      <c r="G1332">
        <v>83101501</v>
      </c>
      <c r="H1332" t="s">
        <v>2381</v>
      </c>
      <c r="I1332" t="s">
        <v>5006</v>
      </c>
      <c r="J1332" t="s">
        <v>5007</v>
      </c>
      <c r="K1332" s="12" t="s">
        <v>1902</v>
      </c>
    </row>
    <row r="1333" spans="1:11" x14ac:dyDescent="0.35">
      <c r="A1333" s="12" t="e">
        <f t="shared" si="64"/>
        <v>#N/A</v>
      </c>
      <c r="B1333" s="12">
        <f t="shared" si="66"/>
        <v>1</v>
      </c>
      <c r="C1333" s="12" t="e">
        <f t="shared" si="65"/>
        <v>#N/A</v>
      </c>
      <c r="D1333" t="s">
        <v>4190</v>
      </c>
      <c r="E1333" t="s">
        <v>4978</v>
      </c>
      <c r="F1333" t="s">
        <v>5005</v>
      </c>
      <c r="G1333">
        <v>83101502</v>
      </c>
      <c r="H1333" t="s">
        <v>2383</v>
      </c>
      <c r="I1333" t="s">
        <v>5008</v>
      </c>
      <c r="J1333" t="s">
        <v>5009</v>
      </c>
      <c r="K1333" s="12" t="s">
        <v>52</v>
      </c>
    </row>
    <row r="1334" spans="1:11" x14ac:dyDescent="0.35">
      <c r="A1334" s="12" t="e">
        <f t="shared" si="64"/>
        <v>#N/A</v>
      </c>
      <c r="B1334" s="12">
        <f t="shared" si="66"/>
        <v>1</v>
      </c>
      <c r="C1334" s="12" t="e">
        <f t="shared" si="65"/>
        <v>#N/A</v>
      </c>
      <c r="D1334" t="s">
        <v>4190</v>
      </c>
      <c r="E1334" t="s">
        <v>4978</v>
      </c>
      <c r="F1334" t="s">
        <v>5005</v>
      </c>
      <c r="G1334">
        <v>83101503</v>
      </c>
      <c r="H1334" t="s">
        <v>2385</v>
      </c>
      <c r="I1334" t="s">
        <v>5010</v>
      </c>
      <c r="J1334" t="s">
        <v>5011</v>
      </c>
      <c r="K1334" s="12" t="s">
        <v>52</v>
      </c>
    </row>
    <row r="1335" spans="1:11" x14ac:dyDescent="0.35">
      <c r="A1335" s="12" t="e">
        <f t="shared" si="64"/>
        <v>#N/A</v>
      </c>
      <c r="B1335" s="12">
        <f t="shared" si="66"/>
        <v>1</v>
      </c>
      <c r="C1335" s="12" t="e">
        <f t="shared" si="65"/>
        <v>#N/A</v>
      </c>
      <c r="D1335" t="s">
        <v>4190</v>
      </c>
      <c r="E1335" t="s">
        <v>4978</v>
      </c>
      <c r="F1335" t="s">
        <v>5005</v>
      </c>
      <c r="G1335">
        <v>83101504</v>
      </c>
      <c r="H1335" t="s">
        <v>2387</v>
      </c>
      <c r="I1335" t="s">
        <v>5012</v>
      </c>
      <c r="J1335" t="s">
        <v>5013</v>
      </c>
      <c r="K1335" s="12" t="s">
        <v>52</v>
      </c>
    </row>
    <row r="1336" spans="1:11" x14ac:dyDescent="0.35">
      <c r="A1336" s="12" t="e">
        <f t="shared" si="64"/>
        <v>#N/A</v>
      </c>
      <c r="B1336" s="12">
        <f t="shared" si="66"/>
        <v>1</v>
      </c>
      <c r="C1336" s="12" t="e">
        <f t="shared" si="65"/>
        <v>#N/A</v>
      </c>
      <c r="D1336" t="s">
        <v>4190</v>
      </c>
      <c r="E1336" t="s">
        <v>4978</v>
      </c>
      <c r="F1336" t="s">
        <v>5005</v>
      </c>
      <c r="G1336">
        <v>83101507</v>
      </c>
      <c r="H1336" t="s">
        <v>2389</v>
      </c>
      <c r="I1336" t="s">
        <v>5014</v>
      </c>
      <c r="J1336" t="s">
        <v>5015</v>
      </c>
      <c r="K1336" s="12" t="s">
        <v>52</v>
      </c>
    </row>
    <row r="1337" spans="1:11" x14ac:dyDescent="0.35">
      <c r="A1337" s="12" t="e">
        <f t="shared" si="64"/>
        <v>#N/A</v>
      </c>
      <c r="B1337" s="12">
        <f t="shared" si="66"/>
        <v>1</v>
      </c>
      <c r="C1337" s="12" t="e">
        <f t="shared" si="65"/>
        <v>#N/A</v>
      </c>
      <c r="D1337" t="s">
        <v>4190</v>
      </c>
      <c r="E1337" t="s">
        <v>5016</v>
      </c>
      <c r="F1337" t="s">
        <v>5017</v>
      </c>
      <c r="G1337">
        <v>23150000</v>
      </c>
      <c r="H1337" t="s">
        <v>5018</v>
      </c>
      <c r="I1337" t="s">
        <v>5019</v>
      </c>
      <c r="J1337" t="s">
        <v>5018</v>
      </c>
      <c r="K1337" s="12" t="s">
        <v>1902</v>
      </c>
    </row>
    <row r="1338" spans="1:11" x14ac:dyDescent="0.35">
      <c r="A1338" s="12" t="e">
        <f t="shared" si="64"/>
        <v>#N/A</v>
      </c>
      <c r="B1338" s="12">
        <f t="shared" si="66"/>
        <v>1</v>
      </c>
      <c r="C1338" s="12" t="e">
        <f t="shared" si="65"/>
        <v>#N/A</v>
      </c>
      <c r="D1338" t="s">
        <v>4190</v>
      </c>
      <c r="E1338" t="s">
        <v>5016</v>
      </c>
      <c r="F1338" t="s">
        <v>5017</v>
      </c>
      <c r="G1338">
        <v>24100000</v>
      </c>
      <c r="H1338" t="s">
        <v>5020</v>
      </c>
      <c r="I1338" t="s">
        <v>5021</v>
      </c>
      <c r="J1338" t="s">
        <v>5020</v>
      </c>
      <c r="K1338" s="12" t="s">
        <v>52</v>
      </c>
    </row>
    <row r="1339" spans="1:11" x14ac:dyDescent="0.35">
      <c r="A1339" s="12" t="str">
        <f t="shared" si="64"/>
        <v>A53B1</v>
      </c>
      <c r="B1339" s="12">
        <f t="shared" si="66"/>
        <v>1</v>
      </c>
      <c r="C1339" s="54">
        <v>53</v>
      </c>
      <c r="D1339" t="s">
        <v>4190</v>
      </c>
      <c r="E1339" t="s">
        <v>5016</v>
      </c>
      <c r="F1339" t="s">
        <v>5022</v>
      </c>
      <c r="G1339">
        <v>72151800</v>
      </c>
      <c r="H1339" t="s">
        <v>5023</v>
      </c>
      <c r="I1339" t="s">
        <v>5024</v>
      </c>
      <c r="J1339" t="s">
        <v>5023</v>
      </c>
      <c r="K1339" s="12" t="s">
        <v>1902</v>
      </c>
    </row>
    <row r="1340" spans="1:11" x14ac:dyDescent="0.35">
      <c r="A1340" s="12" t="str">
        <f t="shared" si="64"/>
        <v>A53B2</v>
      </c>
      <c r="B1340" s="12">
        <f t="shared" si="66"/>
        <v>2</v>
      </c>
      <c r="C1340" s="54">
        <v>53</v>
      </c>
      <c r="D1340" t="s">
        <v>4190</v>
      </c>
      <c r="E1340" t="s">
        <v>5016</v>
      </c>
      <c r="F1340" t="s">
        <v>5022</v>
      </c>
      <c r="G1340">
        <v>72154501</v>
      </c>
      <c r="H1340" t="s">
        <v>5025</v>
      </c>
      <c r="I1340" t="s">
        <v>5026</v>
      </c>
      <c r="J1340" t="s">
        <v>5025</v>
      </c>
      <c r="K1340" s="12" t="s">
        <v>52</v>
      </c>
    </row>
    <row r="1341" spans="1:11" x14ac:dyDescent="0.35">
      <c r="A1341" s="12" t="str">
        <f t="shared" si="64"/>
        <v>A53B3</v>
      </c>
      <c r="B1341" s="12">
        <f t="shared" si="66"/>
        <v>3</v>
      </c>
      <c r="C1341" s="54">
        <v>53</v>
      </c>
      <c r="D1341" t="s">
        <v>4190</v>
      </c>
      <c r="E1341" t="s">
        <v>5016</v>
      </c>
      <c r="F1341" t="s">
        <v>5022</v>
      </c>
      <c r="G1341">
        <v>73152100</v>
      </c>
      <c r="H1341" t="s">
        <v>5027</v>
      </c>
      <c r="I1341" t="s">
        <v>5028</v>
      </c>
      <c r="J1341" t="s">
        <v>5027</v>
      </c>
      <c r="K1341" s="12" t="s">
        <v>52</v>
      </c>
    </row>
    <row r="1342" spans="1:11" x14ac:dyDescent="0.35">
      <c r="A1342" s="12" t="str">
        <f t="shared" si="64"/>
        <v>A53B4</v>
      </c>
      <c r="B1342" s="12">
        <f t="shared" si="66"/>
        <v>4</v>
      </c>
      <c r="C1342" s="54">
        <v>53</v>
      </c>
      <c r="D1342" t="s">
        <v>4190</v>
      </c>
      <c r="E1342" t="s">
        <v>5016</v>
      </c>
      <c r="F1342" t="s">
        <v>5022</v>
      </c>
      <c r="G1342">
        <v>73152103</v>
      </c>
      <c r="H1342" t="s">
        <v>5029</v>
      </c>
      <c r="I1342" t="s">
        <v>5030</v>
      </c>
      <c r="J1342" t="s">
        <v>5029</v>
      </c>
      <c r="K1342" s="12" t="s">
        <v>52</v>
      </c>
    </row>
    <row r="1343" spans="1:11" x14ac:dyDescent="0.35">
      <c r="A1343" s="12" t="str">
        <f t="shared" si="64"/>
        <v>A53B5</v>
      </c>
      <c r="B1343" s="12">
        <f t="shared" si="66"/>
        <v>5</v>
      </c>
      <c r="C1343" s="54">
        <v>53</v>
      </c>
      <c r="D1343" t="s">
        <v>4190</v>
      </c>
      <c r="E1343" t="s">
        <v>5016</v>
      </c>
      <c r="F1343" t="s">
        <v>5022</v>
      </c>
      <c r="G1343">
        <v>73152104</v>
      </c>
      <c r="H1343" t="s">
        <v>5031</v>
      </c>
      <c r="I1343" t="s">
        <v>5032</v>
      </c>
      <c r="J1343" t="s">
        <v>5031</v>
      </c>
      <c r="K1343" s="12" t="s">
        <v>52</v>
      </c>
    </row>
    <row r="1344" spans="1:11" x14ac:dyDescent="0.35">
      <c r="A1344" s="12" t="str">
        <f t="shared" si="64"/>
        <v>A53B6</v>
      </c>
      <c r="B1344" s="12">
        <f t="shared" si="66"/>
        <v>6</v>
      </c>
      <c r="C1344" s="54">
        <v>53</v>
      </c>
      <c r="D1344" t="s">
        <v>4190</v>
      </c>
      <c r="E1344" t="s">
        <v>5016</v>
      </c>
      <c r="F1344" t="s">
        <v>5022</v>
      </c>
      <c r="G1344">
        <v>73152108</v>
      </c>
      <c r="H1344" t="s">
        <v>5033</v>
      </c>
      <c r="I1344" t="s">
        <v>5034</v>
      </c>
      <c r="J1344" t="s">
        <v>5033</v>
      </c>
      <c r="K1344" s="12" t="s">
        <v>52</v>
      </c>
    </row>
    <row r="1345" spans="1:11" x14ac:dyDescent="0.35">
      <c r="A1345" s="12" t="e">
        <f t="shared" si="64"/>
        <v>#N/A</v>
      </c>
      <c r="B1345" s="12">
        <f t="shared" si="66"/>
        <v>1</v>
      </c>
      <c r="C1345" s="12" t="e">
        <f t="shared" ref="C1345:C1350" si="67">VLOOKUP(D1345&amp;E1345&amp;F1345,T:U,2,FALSE)</f>
        <v>#N/A</v>
      </c>
      <c r="D1345" t="s">
        <v>4190</v>
      </c>
      <c r="E1345" t="s">
        <v>5016</v>
      </c>
      <c r="F1345" t="s">
        <v>5035</v>
      </c>
      <c r="G1345">
        <v>23150000</v>
      </c>
      <c r="H1345" t="s">
        <v>5018</v>
      </c>
      <c r="I1345" t="s">
        <v>5036</v>
      </c>
      <c r="J1345" t="s">
        <v>5037</v>
      </c>
      <c r="K1345" s="12" t="s">
        <v>1902</v>
      </c>
    </row>
    <row r="1346" spans="1:11" x14ac:dyDescent="0.35">
      <c r="A1346" s="12" t="e">
        <f t="shared" si="64"/>
        <v>#N/A</v>
      </c>
      <c r="B1346" s="12">
        <f t="shared" si="66"/>
        <v>1</v>
      </c>
      <c r="C1346" s="12" t="e">
        <f t="shared" si="67"/>
        <v>#N/A</v>
      </c>
      <c r="D1346" t="s">
        <v>4190</v>
      </c>
      <c r="E1346" t="s">
        <v>5016</v>
      </c>
      <c r="F1346" t="s">
        <v>5035</v>
      </c>
      <c r="G1346">
        <v>24100000</v>
      </c>
      <c r="H1346" t="s">
        <v>5020</v>
      </c>
      <c r="I1346" t="s">
        <v>5038</v>
      </c>
      <c r="J1346" t="s">
        <v>5039</v>
      </c>
      <c r="K1346" s="12" t="s">
        <v>52</v>
      </c>
    </row>
    <row r="1347" spans="1:11" x14ac:dyDescent="0.35">
      <c r="A1347" s="12" t="e">
        <f t="shared" ref="A1347:A1353" si="68">"A"&amp;C1347&amp;"B"&amp;B1347</f>
        <v>#N/A</v>
      </c>
      <c r="B1347" s="12">
        <f t="shared" si="66"/>
        <v>1</v>
      </c>
      <c r="C1347" s="12" t="e">
        <f t="shared" si="67"/>
        <v>#N/A</v>
      </c>
      <c r="D1347" t="s">
        <v>4190</v>
      </c>
      <c r="E1347" t="s">
        <v>5016</v>
      </c>
      <c r="F1347" t="s">
        <v>5035</v>
      </c>
      <c r="G1347">
        <v>48000000</v>
      </c>
      <c r="H1347" t="s">
        <v>4976</v>
      </c>
      <c r="I1347" t="s">
        <v>5040</v>
      </c>
      <c r="J1347" t="s">
        <v>5041</v>
      </c>
      <c r="K1347" s="12" t="s">
        <v>52</v>
      </c>
    </row>
    <row r="1348" spans="1:11" x14ac:dyDescent="0.35">
      <c r="A1348" s="12" t="e">
        <f t="shared" si="68"/>
        <v>#N/A</v>
      </c>
      <c r="B1348" s="12">
        <f t="shared" ref="B1348:B1350" si="69">IFERROR(IF(C1348=C1347,B1347+1,1),1)</f>
        <v>1</v>
      </c>
      <c r="C1348" s="12" t="e">
        <f t="shared" si="67"/>
        <v>#N/A</v>
      </c>
      <c r="D1348" t="s">
        <v>4190</v>
      </c>
      <c r="E1348" t="s">
        <v>5016</v>
      </c>
      <c r="F1348" t="s">
        <v>5042</v>
      </c>
      <c r="G1348">
        <v>23150000</v>
      </c>
      <c r="H1348" t="s">
        <v>5018</v>
      </c>
      <c r="I1348" t="s">
        <v>5043</v>
      </c>
      <c r="J1348" t="s">
        <v>5044</v>
      </c>
      <c r="K1348" s="12" t="s">
        <v>1902</v>
      </c>
    </row>
    <row r="1349" spans="1:11" x14ac:dyDescent="0.35">
      <c r="A1349" s="12" t="e">
        <f t="shared" si="68"/>
        <v>#N/A</v>
      </c>
      <c r="B1349" s="12">
        <f t="shared" si="69"/>
        <v>1</v>
      </c>
      <c r="C1349" s="12" t="e">
        <f t="shared" si="67"/>
        <v>#N/A</v>
      </c>
      <c r="D1349" t="s">
        <v>4190</v>
      </c>
      <c r="E1349" t="s">
        <v>5016</v>
      </c>
      <c r="F1349" t="s">
        <v>5042</v>
      </c>
      <c r="G1349">
        <v>24100000</v>
      </c>
      <c r="H1349" t="s">
        <v>5020</v>
      </c>
      <c r="I1349" t="s">
        <v>5045</v>
      </c>
      <c r="J1349" t="s">
        <v>5046</v>
      </c>
      <c r="K1349" s="12" t="s">
        <v>52</v>
      </c>
    </row>
    <row r="1350" spans="1:11" x14ac:dyDescent="0.35">
      <c r="A1350" s="12" t="e">
        <f t="shared" si="68"/>
        <v>#N/A</v>
      </c>
      <c r="B1350" s="12">
        <f t="shared" si="69"/>
        <v>1</v>
      </c>
      <c r="C1350" s="12" t="e">
        <f t="shared" si="67"/>
        <v>#N/A</v>
      </c>
      <c r="D1350" t="s">
        <v>4190</v>
      </c>
      <c r="E1350" t="s">
        <v>5016</v>
      </c>
      <c r="F1350" t="s">
        <v>5042</v>
      </c>
      <c r="G1350">
        <v>48000000</v>
      </c>
      <c r="H1350" t="s">
        <v>4976</v>
      </c>
      <c r="I1350" t="s">
        <v>5047</v>
      </c>
      <c r="J1350" t="s">
        <v>5048</v>
      </c>
      <c r="K1350" s="12" t="s">
        <v>52</v>
      </c>
    </row>
    <row r="1351" spans="1:11" x14ac:dyDescent="0.35">
      <c r="A1351" s="12" t="str">
        <f t="shared" si="68"/>
        <v>A53B7</v>
      </c>
      <c r="B1351" s="54">
        <v>7</v>
      </c>
      <c r="C1351" s="54">
        <v>53</v>
      </c>
      <c r="D1351" t="s">
        <v>4190</v>
      </c>
      <c r="E1351" t="s">
        <v>5016</v>
      </c>
      <c r="F1351" t="s">
        <v>5049</v>
      </c>
      <c r="G1351">
        <v>23150000</v>
      </c>
      <c r="H1351" t="s">
        <v>5018</v>
      </c>
      <c r="I1351" t="s">
        <v>5050</v>
      </c>
      <c r="J1351" t="s">
        <v>5051</v>
      </c>
      <c r="K1351" s="12" t="s">
        <v>1902</v>
      </c>
    </row>
    <row r="1352" spans="1:11" x14ac:dyDescent="0.35">
      <c r="A1352" s="12" t="str">
        <f t="shared" si="68"/>
        <v>A53B8</v>
      </c>
      <c r="B1352" s="54">
        <v>8</v>
      </c>
      <c r="C1352" s="54">
        <v>53</v>
      </c>
      <c r="D1352" t="s">
        <v>4190</v>
      </c>
      <c r="E1352" t="s">
        <v>5016</v>
      </c>
      <c r="F1352" t="s">
        <v>5049</v>
      </c>
      <c r="G1352">
        <v>24100000</v>
      </c>
      <c r="H1352" t="s">
        <v>5020</v>
      </c>
      <c r="I1352" t="s">
        <v>5052</v>
      </c>
      <c r="J1352" t="s">
        <v>5053</v>
      </c>
      <c r="K1352" s="12" t="s">
        <v>52</v>
      </c>
    </row>
    <row r="1353" spans="1:11" x14ac:dyDescent="0.35">
      <c r="A1353" s="12" t="str">
        <f t="shared" si="68"/>
        <v>A53B9</v>
      </c>
      <c r="B1353" s="54">
        <v>9</v>
      </c>
      <c r="C1353" s="54">
        <v>53</v>
      </c>
      <c r="D1353" t="s">
        <v>4190</v>
      </c>
      <c r="E1353" t="s">
        <v>5016</v>
      </c>
      <c r="F1353" t="s">
        <v>5049</v>
      </c>
      <c r="G1353">
        <v>48000000</v>
      </c>
      <c r="H1353" t="s">
        <v>4976</v>
      </c>
      <c r="I1353" t="s">
        <v>5054</v>
      </c>
      <c r="J1353" t="s">
        <v>5055</v>
      </c>
      <c r="K1353" s="12" t="s">
        <v>52</v>
      </c>
    </row>
    <row r="1354" spans="1:11" x14ac:dyDescent="0.35">
      <c r="A1354" s="12" t="e">
        <f t="shared" ref="A1354:A1410" si="70">"A"&amp;C1354&amp;"B"&amp;B1354</f>
        <v>#N/A</v>
      </c>
      <c r="B1354" s="12">
        <f t="shared" ref="B1354:B1411" si="71">IFERROR(IF(C1354=C1353,B1353+1,1),1)</f>
        <v>1</v>
      </c>
      <c r="C1354" s="12" t="e">
        <f t="shared" ref="C1354:C1410" si="72">VLOOKUP(D1354&amp;E1354&amp;F1354,T:U,2,FALSE)</f>
        <v>#N/A</v>
      </c>
      <c r="D1354" t="s">
        <v>4190</v>
      </c>
      <c r="E1354" t="s">
        <v>5056</v>
      </c>
      <c r="F1354" t="s">
        <v>76</v>
      </c>
      <c r="G1354">
        <v>46161500</v>
      </c>
      <c r="H1354" t="s">
        <v>4765</v>
      </c>
      <c r="I1354" t="s">
        <v>5057</v>
      </c>
      <c r="J1354" t="s">
        <v>4765</v>
      </c>
      <c r="K1354" s="12" t="s">
        <v>1902</v>
      </c>
    </row>
    <row r="1355" spans="1:11" x14ac:dyDescent="0.35">
      <c r="A1355" s="12" t="e">
        <f t="shared" si="70"/>
        <v>#N/A</v>
      </c>
      <c r="B1355" s="12">
        <f t="shared" si="71"/>
        <v>1</v>
      </c>
      <c r="C1355" s="12" t="e">
        <f t="shared" si="72"/>
        <v>#N/A</v>
      </c>
      <c r="D1355" t="s">
        <v>4190</v>
      </c>
      <c r="E1355" t="s">
        <v>5056</v>
      </c>
      <c r="F1355" t="s">
        <v>5058</v>
      </c>
      <c r="G1355">
        <v>46161504</v>
      </c>
      <c r="H1355" t="s">
        <v>5059</v>
      </c>
      <c r="I1355" t="s">
        <v>5060</v>
      </c>
      <c r="J1355" t="s">
        <v>5059</v>
      </c>
      <c r="K1355" s="12" t="s">
        <v>1902</v>
      </c>
    </row>
    <row r="1356" spans="1:11" x14ac:dyDescent="0.35">
      <c r="A1356" s="12" t="e">
        <f t="shared" si="70"/>
        <v>#N/A</v>
      </c>
      <c r="B1356" s="12">
        <f t="shared" si="71"/>
        <v>1</v>
      </c>
      <c r="C1356" s="12" t="e">
        <f t="shared" si="72"/>
        <v>#N/A</v>
      </c>
      <c r="D1356" t="s">
        <v>4190</v>
      </c>
      <c r="E1356" t="s">
        <v>5056</v>
      </c>
      <c r="F1356" t="s">
        <v>5058</v>
      </c>
      <c r="G1356">
        <v>41113720</v>
      </c>
      <c r="H1356" t="s">
        <v>5061</v>
      </c>
      <c r="I1356" t="s">
        <v>5062</v>
      </c>
      <c r="J1356" t="s">
        <v>5061</v>
      </c>
      <c r="K1356" s="12" t="s">
        <v>52</v>
      </c>
    </row>
    <row r="1357" spans="1:11" x14ac:dyDescent="0.35">
      <c r="A1357" s="12" t="e">
        <f t="shared" si="70"/>
        <v>#N/A</v>
      </c>
      <c r="B1357" s="12">
        <f t="shared" si="71"/>
        <v>1</v>
      </c>
      <c r="C1357" s="12" t="e">
        <f t="shared" si="72"/>
        <v>#N/A</v>
      </c>
      <c r="D1357" t="s">
        <v>4190</v>
      </c>
      <c r="E1357" t="s">
        <v>5056</v>
      </c>
      <c r="F1357" t="s">
        <v>5058</v>
      </c>
      <c r="G1357">
        <v>46161519</v>
      </c>
      <c r="H1357" t="s">
        <v>5063</v>
      </c>
      <c r="I1357" t="s">
        <v>5064</v>
      </c>
      <c r="J1357" t="s">
        <v>5063</v>
      </c>
      <c r="K1357" s="12" t="s">
        <v>52</v>
      </c>
    </row>
    <row r="1358" spans="1:11" x14ac:dyDescent="0.35">
      <c r="A1358" s="12" t="e">
        <f t="shared" si="70"/>
        <v>#N/A</v>
      </c>
      <c r="B1358" s="12">
        <f t="shared" si="71"/>
        <v>1</v>
      </c>
      <c r="C1358" s="12" t="e">
        <f t="shared" si="72"/>
        <v>#N/A</v>
      </c>
      <c r="D1358" t="s">
        <v>4190</v>
      </c>
      <c r="E1358" t="s">
        <v>5056</v>
      </c>
      <c r="F1358" t="s">
        <v>5058</v>
      </c>
      <c r="G1358">
        <v>46161524</v>
      </c>
      <c r="H1358" t="s">
        <v>3567</v>
      </c>
      <c r="I1358" t="s">
        <v>5065</v>
      </c>
      <c r="J1358" t="s">
        <v>3567</v>
      </c>
      <c r="K1358" s="12" t="s">
        <v>52</v>
      </c>
    </row>
    <row r="1359" spans="1:11" x14ac:dyDescent="0.35">
      <c r="A1359" s="12" t="e">
        <f t="shared" si="70"/>
        <v>#N/A</v>
      </c>
      <c r="B1359" s="12">
        <f t="shared" si="71"/>
        <v>1</v>
      </c>
      <c r="C1359" s="12" t="e">
        <f t="shared" si="72"/>
        <v>#N/A</v>
      </c>
      <c r="D1359" t="s">
        <v>4190</v>
      </c>
      <c r="E1359" t="s">
        <v>5056</v>
      </c>
      <c r="F1359" t="s">
        <v>5058</v>
      </c>
      <c r="G1359">
        <v>46161527</v>
      </c>
      <c r="H1359" t="s">
        <v>5066</v>
      </c>
      <c r="I1359" t="s">
        <v>5067</v>
      </c>
      <c r="J1359" t="s">
        <v>5066</v>
      </c>
      <c r="K1359" s="12" t="s">
        <v>52</v>
      </c>
    </row>
    <row r="1360" spans="1:11" x14ac:dyDescent="0.35">
      <c r="A1360" s="12" t="e">
        <f t="shared" si="70"/>
        <v>#N/A</v>
      </c>
      <c r="B1360" s="12">
        <f t="shared" si="71"/>
        <v>1</v>
      </c>
      <c r="C1360" s="12" t="e">
        <f t="shared" si="72"/>
        <v>#N/A</v>
      </c>
      <c r="D1360" t="s">
        <v>4190</v>
      </c>
      <c r="E1360" t="s">
        <v>5056</v>
      </c>
      <c r="F1360" t="s">
        <v>5058</v>
      </c>
      <c r="G1360">
        <v>46161532</v>
      </c>
      <c r="H1360" t="s">
        <v>5068</v>
      </c>
      <c r="I1360" t="s">
        <v>5069</v>
      </c>
      <c r="J1360" t="s">
        <v>5068</v>
      </c>
      <c r="K1360" s="12" t="s">
        <v>52</v>
      </c>
    </row>
    <row r="1361" spans="1:11" x14ac:dyDescent="0.35">
      <c r="A1361" s="12" t="e">
        <f t="shared" si="70"/>
        <v>#N/A</v>
      </c>
      <c r="B1361" s="12">
        <f t="shared" si="71"/>
        <v>1</v>
      </c>
      <c r="C1361" s="12" t="e">
        <f t="shared" si="72"/>
        <v>#N/A</v>
      </c>
      <c r="D1361" t="s">
        <v>4190</v>
      </c>
      <c r="E1361" t="s">
        <v>5056</v>
      </c>
      <c r="F1361" t="s">
        <v>5058</v>
      </c>
      <c r="G1361">
        <v>46161536</v>
      </c>
      <c r="H1361" t="s">
        <v>3570</v>
      </c>
      <c r="I1361" t="s">
        <v>5070</v>
      </c>
      <c r="J1361" t="s">
        <v>3570</v>
      </c>
      <c r="K1361" s="12" t="s">
        <v>52</v>
      </c>
    </row>
    <row r="1362" spans="1:11" x14ac:dyDescent="0.35">
      <c r="A1362" s="12" t="e">
        <f t="shared" si="70"/>
        <v>#N/A</v>
      </c>
      <c r="B1362" s="12">
        <f t="shared" si="71"/>
        <v>1</v>
      </c>
      <c r="C1362" s="12" t="e">
        <f t="shared" si="72"/>
        <v>#N/A</v>
      </c>
      <c r="D1362" t="s">
        <v>4190</v>
      </c>
      <c r="E1362" t="s">
        <v>5056</v>
      </c>
      <c r="F1362" t="s">
        <v>5058</v>
      </c>
      <c r="G1362">
        <v>55121710</v>
      </c>
      <c r="H1362" t="s">
        <v>5071</v>
      </c>
      <c r="I1362" t="s">
        <v>5072</v>
      </c>
      <c r="J1362" t="s">
        <v>5071</v>
      </c>
      <c r="K1362" s="12" t="s">
        <v>52</v>
      </c>
    </row>
    <row r="1363" spans="1:11" x14ac:dyDescent="0.35">
      <c r="A1363" s="12" t="str">
        <f t="shared" si="70"/>
        <v>A46B1</v>
      </c>
      <c r="B1363" s="12">
        <f t="shared" si="71"/>
        <v>1</v>
      </c>
      <c r="C1363" s="54">
        <v>46</v>
      </c>
      <c r="D1363" t="s">
        <v>4190</v>
      </c>
      <c r="E1363" t="s">
        <v>5056</v>
      </c>
      <c r="F1363" t="s">
        <v>5073</v>
      </c>
      <c r="G1363">
        <v>72141002</v>
      </c>
      <c r="H1363" t="s">
        <v>5074</v>
      </c>
      <c r="I1363" t="s">
        <v>5075</v>
      </c>
      <c r="J1363" t="s">
        <v>5076</v>
      </c>
      <c r="K1363" s="12" t="s">
        <v>1902</v>
      </c>
    </row>
    <row r="1364" spans="1:11" x14ac:dyDescent="0.35">
      <c r="A1364" s="12" t="str">
        <f t="shared" si="70"/>
        <v>A46B2</v>
      </c>
      <c r="B1364" s="12">
        <f t="shared" si="71"/>
        <v>2</v>
      </c>
      <c r="C1364" s="54">
        <v>46</v>
      </c>
      <c r="D1364" t="s">
        <v>4190</v>
      </c>
      <c r="E1364" t="s">
        <v>5056</v>
      </c>
      <c r="F1364" t="s">
        <v>5073</v>
      </c>
      <c r="G1364">
        <v>72141104</v>
      </c>
      <c r="H1364" t="s">
        <v>5077</v>
      </c>
      <c r="I1364" t="s">
        <v>5078</v>
      </c>
      <c r="J1364" t="s">
        <v>5079</v>
      </c>
      <c r="K1364" s="12" t="s">
        <v>52</v>
      </c>
    </row>
    <row r="1365" spans="1:11" x14ac:dyDescent="0.35">
      <c r="A1365" s="12" t="str">
        <f t="shared" si="70"/>
        <v>A46B3</v>
      </c>
      <c r="B1365" s="12">
        <f t="shared" si="71"/>
        <v>3</v>
      </c>
      <c r="C1365" s="54">
        <v>46</v>
      </c>
      <c r="D1365" t="s">
        <v>4190</v>
      </c>
      <c r="E1365" t="s">
        <v>5056</v>
      </c>
      <c r="F1365" t="s">
        <v>5073</v>
      </c>
      <c r="G1365">
        <v>72141105</v>
      </c>
      <c r="H1365" t="s">
        <v>5080</v>
      </c>
      <c r="I1365" t="s">
        <v>5081</v>
      </c>
      <c r="J1365" t="s">
        <v>5082</v>
      </c>
      <c r="K1365" s="12" t="s">
        <v>52</v>
      </c>
    </row>
    <row r="1366" spans="1:11" x14ac:dyDescent="0.35">
      <c r="A1366" s="12" t="str">
        <f t="shared" si="70"/>
        <v>A45B1</v>
      </c>
      <c r="B1366" s="12">
        <f t="shared" si="71"/>
        <v>1</v>
      </c>
      <c r="C1366" s="54">
        <v>45</v>
      </c>
      <c r="D1366" t="s">
        <v>4190</v>
      </c>
      <c r="E1366" t="s">
        <v>5056</v>
      </c>
      <c r="F1366" t="s">
        <v>5073</v>
      </c>
      <c r="G1366">
        <v>95121625</v>
      </c>
      <c r="H1366" t="s">
        <v>3374</v>
      </c>
      <c r="I1366" t="s">
        <v>5083</v>
      </c>
      <c r="J1366" t="s">
        <v>5084</v>
      </c>
      <c r="K1366" s="12" t="s">
        <v>52</v>
      </c>
    </row>
    <row r="1367" spans="1:11" x14ac:dyDescent="0.35">
      <c r="A1367" s="12" t="e">
        <f t="shared" si="70"/>
        <v>#N/A</v>
      </c>
      <c r="B1367" s="12">
        <f t="shared" si="71"/>
        <v>1</v>
      </c>
      <c r="C1367" s="12" t="e">
        <f t="shared" si="72"/>
        <v>#N/A</v>
      </c>
      <c r="D1367" t="s">
        <v>4190</v>
      </c>
      <c r="E1367" t="s">
        <v>5056</v>
      </c>
      <c r="F1367" t="s">
        <v>5073</v>
      </c>
      <c r="G1367">
        <v>72141108</v>
      </c>
      <c r="H1367" t="s">
        <v>3655</v>
      </c>
      <c r="I1367" t="s">
        <v>5085</v>
      </c>
      <c r="J1367" t="s">
        <v>5086</v>
      </c>
      <c r="K1367" s="12" t="s">
        <v>52</v>
      </c>
    </row>
    <row r="1368" spans="1:11" x14ac:dyDescent="0.35">
      <c r="A1368" s="12" t="e">
        <f t="shared" si="70"/>
        <v>#N/A</v>
      </c>
      <c r="B1368" s="12">
        <f t="shared" si="71"/>
        <v>1</v>
      </c>
      <c r="C1368" s="12" t="e">
        <f t="shared" si="72"/>
        <v>#N/A</v>
      </c>
      <c r="D1368" t="s">
        <v>4190</v>
      </c>
      <c r="E1368" t="s">
        <v>5056</v>
      </c>
      <c r="F1368" t="s">
        <v>5073</v>
      </c>
      <c r="G1368">
        <v>77131601</v>
      </c>
      <c r="H1368" t="s">
        <v>3647</v>
      </c>
      <c r="I1368" t="s">
        <v>5087</v>
      </c>
      <c r="J1368" t="s">
        <v>5088</v>
      </c>
      <c r="K1368" s="12" t="s">
        <v>52</v>
      </c>
    </row>
    <row r="1369" spans="1:11" x14ac:dyDescent="0.35">
      <c r="A1369" s="12" t="e">
        <f t="shared" si="70"/>
        <v>#N/A</v>
      </c>
      <c r="B1369" s="12">
        <f t="shared" si="71"/>
        <v>1</v>
      </c>
      <c r="C1369" s="12" t="e">
        <f t="shared" si="72"/>
        <v>#N/A</v>
      </c>
      <c r="D1369" t="s">
        <v>4190</v>
      </c>
      <c r="E1369" t="s">
        <v>5056</v>
      </c>
      <c r="F1369" t="s">
        <v>5089</v>
      </c>
      <c r="G1369">
        <v>78181505</v>
      </c>
      <c r="H1369" t="s">
        <v>5090</v>
      </c>
      <c r="I1369" t="s">
        <v>5091</v>
      </c>
      <c r="J1369" t="s">
        <v>5090</v>
      </c>
      <c r="K1369" s="12" t="s">
        <v>1902</v>
      </c>
    </row>
    <row r="1370" spans="1:11" x14ac:dyDescent="0.35">
      <c r="A1370" s="12" t="e">
        <f t="shared" si="70"/>
        <v>#N/A</v>
      </c>
      <c r="B1370" s="12">
        <f t="shared" si="71"/>
        <v>1</v>
      </c>
      <c r="C1370" s="12" t="e">
        <f t="shared" si="72"/>
        <v>#N/A</v>
      </c>
      <c r="D1370" t="s">
        <v>4190</v>
      </c>
      <c r="E1370" t="s">
        <v>5056</v>
      </c>
      <c r="F1370" t="s">
        <v>5089</v>
      </c>
      <c r="G1370">
        <v>25191800</v>
      </c>
      <c r="H1370" t="s">
        <v>5092</v>
      </c>
      <c r="I1370" t="s">
        <v>5093</v>
      </c>
      <c r="J1370" t="s">
        <v>5092</v>
      </c>
      <c r="K1370" s="12" t="s">
        <v>52</v>
      </c>
    </row>
    <row r="1371" spans="1:11" x14ac:dyDescent="0.35">
      <c r="A1371" s="12" t="e">
        <f t="shared" si="70"/>
        <v>#N/A</v>
      </c>
      <c r="B1371" s="12">
        <f t="shared" si="71"/>
        <v>1</v>
      </c>
      <c r="C1371" s="12" t="e">
        <f t="shared" si="72"/>
        <v>#N/A</v>
      </c>
      <c r="D1371" t="s">
        <v>4190</v>
      </c>
      <c r="E1371" t="s">
        <v>5056</v>
      </c>
      <c r="F1371" t="s">
        <v>5089</v>
      </c>
      <c r="G1371">
        <v>25191838</v>
      </c>
      <c r="H1371" t="s">
        <v>5094</v>
      </c>
      <c r="I1371" t="s">
        <v>5095</v>
      </c>
      <c r="J1371" t="s">
        <v>5094</v>
      </c>
      <c r="K1371" s="12" t="s">
        <v>52</v>
      </c>
    </row>
    <row r="1372" spans="1:11" x14ac:dyDescent="0.35">
      <c r="A1372" s="12" t="e">
        <f t="shared" si="70"/>
        <v>#N/A</v>
      </c>
      <c r="B1372" s="12">
        <f t="shared" si="71"/>
        <v>1</v>
      </c>
      <c r="C1372" s="12" t="e">
        <f t="shared" si="72"/>
        <v>#N/A</v>
      </c>
      <c r="D1372" t="s">
        <v>4190</v>
      </c>
      <c r="E1372" t="s">
        <v>5056</v>
      </c>
      <c r="F1372" t="s">
        <v>5089</v>
      </c>
      <c r="G1372">
        <v>78141505</v>
      </c>
      <c r="H1372" t="s">
        <v>5096</v>
      </c>
      <c r="I1372" t="s">
        <v>5097</v>
      </c>
      <c r="J1372" t="s">
        <v>5096</v>
      </c>
      <c r="K1372" s="12" t="s">
        <v>52</v>
      </c>
    </row>
    <row r="1373" spans="1:11" x14ac:dyDescent="0.35">
      <c r="A1373" s="12" t="e">
        <f t="shared" si="70"/>
        <v>#N/A</v>
      </c>
      <c r="B1373" s="12">
        <f t="shared" si="71"/>
        <v>1</v>
      </c>
      <c r="C1373" s="12" t="e">
        <f t="shared" si="72"/>
        <v>#N/A</v>
      </c>
      <c r="D1373" t="s">
        <v>4190</v>
      </c>
      <c r="E1373" t="s">
        <v>5056</v>
      </c>
      <c r="F1373" t="s">
        <v>5098</v>
      </c>
      <c r="G1373">
        <v>93151517</v>
      </c>
      <c r="H1373" t="s">
        <v>5099</v>
      </c>
      <c r="I1373" t="s">
        <v>5100</v>
      </c>
      <c r="J1373" t="s">
        <v>5101</v>
      </c>
      <c r="K1373" s="12" t="s">
        <v>1902</v>
      </c>
    </row>
    <row r="1374" spans="1:11" x14ac:dyDescent="0.35">
      <c r="A1374" s="12" t="e">
        <f t="shared" si="70"/>
        <v>#N/A</v>
      </c>
      <c r="B1374" s="12">
        <f t="shared" si="71"/>
        <v>1</v>
      </c>
      <c r="C1374" s="12" t="e">
        <f t="shared" si="72"/>
        <v>#N/A</v>
      </c>
      <c r="D1374" t="s">
        <v>4190</v>
      </c>
      <c r="E1374" t="s">
        <v>5056</v>
      </c>
      <c r="F1374" t="s">
        <v>5098</v>
      </c>
      <c r="G1374">
        <v>25172610</v>
      </c>
      <c r="H1374" t="s">
        <v>5102</v>
      </c>
      <c r="I1374" t="s">
        <v>5103</v>
      </c>
      <c r="J1374" t="s">
        <v>5102</v>
      </c>
      <c r="K1374" s="12" t="s">
        <v>52</v>
      </c>
    </row>
    <row r="1375" spans="1:11" x14ac:dyDescent="0.35">
      <c r="A1375" s="12" t="e">
        <f t="shared" si="70"/>
        <v>#N/A</v>
      </c>
      <c r="B1375" s="12">
        <f t="shared" si="71"/>
        <v>1</v>
      </c>
      <c r="C1375" s="12" t="e">
        <f t="shared" si="72"/>
        <v>#N/A</v>
      </c>
      <c r="D1375" t="s">
        <v>4190</v>
      </c>
      <c r="E1375" t="s">
        <v>5056</v>
      </c>
      <c r="F1375" t="s">
        <v>5098</v>
      </c>
      <c r="G1375">
        <v>46171701</v>
      </c>
      <c r="H1375" t="s">
        <v>5104</v>
      </c>
      <c r="I1375" t="s">
        <v>5105</v>
      </c>
      <c r="J1375" t="s">
        <v>5104</v>
      </c>
      <c r="K1375" s="12" t="s">
        <v>52</v>
      </c>
    </row>
    <row r="1376" spans="1:11" x14ac:dyDescent="0.35">
      <c r="A1376" s="12" t="e">
        <f t="shared" si="70"/>
        <v>#N/A</v>
      </c>
      <c r="B1376" s="12">
        <f t="shared" si="71"/>
        <v>1</v>
      </c>
      <c r="C1376" s="12" t="e">
        <f t="shared" si="72"/>
        <v>#N/A</v>
      </c>
      <c r="D1376" t="s">
        <v>4190</v>
      </c>
      <c r="E1376" t="s">
        <v>5056</v>
      </c>
      <c r="F1376" t="s">
        <v>5098</v>
      </c>
      <c r="G1376">
        <v>76121506</v>
      </c>
      <c r="H1376" t="s">
        <v>5106</v>
      </c>
      <c r="I1376" t="s">
        <v>5107</v>
      </c>
      <c r="J1376" t="s">
        <v>5106</v>
      </c>
      <c r="K1376" s="12" t="s">
        <v>52</v>
      </c>
    </row>
    <row r="1377" spans="1:11" x14ac:dyDescent="0.35">
      <c r="A1377" s="12" t="e">
        <f t="shared" si="70"/>
        <v>#N/A</v>
      </c>
      <c r="B1377" s="12">
        <f t="shared" si="71"/>
        <v>1</v>
      </c>
      <c r="C1377" s="12" t="e">
        <f t="shared" si="72"/>
        <v>#N/A</v>
      </c>
      <c r="D1377" t="s">
        <v>4190</v>
      </c>
      <c r="E1377" t="s">
        <v>5056</v>
      </c>
      <c r="F1377" t="s">
        <v>5098</v>
      </c>
      <c r="G1377">
        <v>78101604</v>
      </c>
      <c r="H1377" t="s">
        <v>5108</v>
      </c>
      <c r="I1377" t="s">
        <v>5109</v>
      </c>
      <c r="J1377" t="s">
        <v>5108</v>
      </c>
      <c r="K1377" s="12" t="s">
        <v>52</v>
      </c>
    </row>
    <row r="1378" spans="1:11" x14ac:dyDescent="0.35">
      <c r="A1378" s="12" t="e">
        <f t="shared" si="70"/>
        <v>#N/A</v>
      </c>
      <c r="B1378" s="12">
        <f t="shared" si="71"/>
        <v>1</v>
      </c>
      <c r="C1378" s="12" t="e">
        <f t="shared" si="72"/>
        <v>#N/A</v>
      </c>
      <c r="D1378" t="s">
        <v>4190</v>
      </c>
      <c r="E1378" t="s">
        <v>5056</v>
      </c>
      <c r="F1378" t="s">
        <v>5110</v>
      </c>
      <c r="G1378">
        <v>48111301</v>
      </c>
      <c r="H1378" t="s">
        <v>5111</v>
      </c>
      <c r="I1378" t="s">
        <v>5112</v>
      </c>
      <c r="J1378" t="s">
        <v>5111</v>
      </c>
      <c r="K1378" s="12" t="s">
        <v>1902</v>
      </c>
    </row>
    <row r="1379" spans="1:11" x14ac:dyDescent="0.35">
      <c r="A1379" s="12" t="e">
        <f t="shared" si="70"/>
        <v>#N/A</v>
      </c>
      <c r="B1379" s="12">
        <f t="shared" si="71"/>
        <v>1</v>
      </c>
      <c r="C1379" s="12" t="e">
        <f t="shared" si="72"/>
        <v>#N/A</v>
      </c>
      <c r="D1379" t="s">
        <v>4190</v>
      </c>
      <c r="E1379" t="s">
        <v>5056</v>
      </c>
      <c r="F1379" t="s">
        <v>5110</v>
      </c>
      <c r="G1379">
        <v>48111304</v>
      </c>
      <c r="H1379" t="s">
        <v>5113</v>
      </c>
      <c r="I1379" t="s">
        <v>5114</v>
      </c>
      <c r="J1379" t="s">
        <v>5113</v>
      </c>
      <c r="K1379" s="12" t="s">
        <v>52</v>
      </c>
    </row>
    <row r="1380" spans="1:11" x14ac:dyDescent="0.35">
      <c r="A1380" s="12" t="e">
        <f t="shared" si="70"/>
        <v>#N/A</v>
      </c>
      <c r="B1380" s="12">
        <f t="shared" si="71"/>
        <v>1</v>
      </c>
      <c r="C1380" s="12" t="e">
        <f t="shared" si="72"/>
        <v>#N/A</v>
      </c>
      <c r="D1380" t="s">
        <v>4190</v>
      </c>
      <c r="E1380" t="s">
        <v>5056</v>
      </c>
      <c r="F1380" t="s">
        <v>5110</v>
      </c>
      <c r="G1380">
        <v>90121603</v>
      </c>
      <c r="H1380" t="s">
        <v>5115</v>
      </c>
      <c r="I1380" t="s">
        <v>5116</v>
      </c>
      <c r="J1380" t="s">
        <v>5115</v>
      </c>
      <c r="K1380" s="12" t="s">
        <v>52</v>
      </c>
    </row>
    <row r="1381" spans="1:11" x14ac:dyDescent="0.35">
      <c r="A1381" s="12" t="e">
        <f t="shared" si="70"/>
        <v>#N/A</v>
      </c>
      <c r="B1381" s="12">
        <f t="shared" si="71"/>
        <v>1</v>
      </c>
      <c r="C1381" s="12" t="e">
        <f t="shared" si="72"/>
        <v>#N/A</v>
      </c>
      <c r="D1381" t="s">
        <v>4190</v>
      </c>
      <c r="E1381" t="s">
        <v>5056</v>
      </c>
      <c r="F1381" t="s">
        <v>5110</v>
      </c>
      <c r="G1381">
        <v>95121514</v>
      </c>
      <c r="H1381" t="s">
        <v>5117</v>
      </c>
      <c r="I1381" t="s">
        <v>5118</v>
      </c>
      <c r="J1381" t="s">
        <v>5117</v>
      </c>
      <c r="K1381" s="12" t="s">
        <v>52</v>
      </c>
    </row>
    <row r="1382" spans="1:11" x14ac:dyDescent="0.35">
      <c r="A1382" s="12" t="e">
        <f t="shared" si="70"/>
        <v>#N/A</v>
      </c>
      <c r="B1382" s="12">
        <f t="shared" si="71"/>
        <v>1</v>
      </c>
      <c r="C1382" s="12" t="e">
        <f t="shared" si="72"/>
        <v>#N/A</v>
      </c>
      <c r="D1382" t="s">
        <v>4190</v>
      </c>
      <c r="E1382" t="s">
        <v>5056</v>
      </c>
      <c r="F1382" t="s">
        <v>5110</v>
      </c>
      <c r="G1382">
        <v>14111801</v>
      </c>
      <c r="H1382" t="s">
        <v>5119</v>
      </c>
      <c r="I1382" t="s">
        <v>5120</v>
      </c>
      <c r="J1382" t="s">
        <v>5119</v>
      </c>
      <c r="K1382" s="12" t="s">
        <v>52</v>
      </c>
    </row>
    <row r="1383" spans="1:11" x14ac:dyDescent="0.35">
      <c r="A1383" s="12" t="e">
        <f t="shared" si="70"/>
        <v>#N/A</v>
      </c>
      <c r="B1383" s="12">
        <f t="shared" si="71"/>
        <v>1</v>
      </c>
      <c r="C1383" s="12" t="e">
        <f t="shared" si="72"/>
        <v>#N/A</v>
      </c>
      <c r="D1383" t="s">
        <v>4190</v>
      </c>
      <c r="E1383" t="s">
        <v>5056</v>
      </c>
      <c r="F1383" t="s">
        <v>78</v>
      </c>
      <c r="G1383">
        <v>15101505</v>
      </c>
      <c r="H1383" t="s">
        <v>5121</v>
      </c>
      <c r="I1383" t="s">
        <v>5122</v>
      </c>
      <c r="J1383" t="s">
        <v>5123</v>
      </c>
      <c r="K1383" s="12" t="s">
        <v>1902</v>
      </c>
    </row>
    <row r="1384" spans="1:11" x14ac:dyDescent="0.35">
      <c r="A1384" s="12" t="e">
        <f t="shared" si="70"/>
        <v>#N/A</v>
      </c>
      <c r="B1384" s="12">
        <f t="shared" si="71"/>
        <v>1</v>
      </c>
      <c r="C1384" s="12" t="e">
        <f t="shared" si="72"/>
        <v>#N/A</v>
      </c>
      <c r="D1384" t="s">
        <v>4190</v>
      </c>
      <c r="E1384" t="s">
        <v>5056</v>
      </c>
      <c r="F1384" t="s">
        <v>78</v>
      </c>
      <c r="G1384">
        <v>15101506</v>
      </c>
      <c r="H1384" t="s">
        <v>4279</v>
      </c>
      <c r="I1384" t="s">
        <v>5124</v>
      </c>
      <c r="J1384" t="s">
        <v>5125</v>
      </c>
      <c r="K1384" s="12" t="s">
        <v>52</v>
      </c>
    </row>
    <row r="1385" spans="1:11" x14ac:dyDescent="0.35">
      <c r="A1385" s="12" t="e">
        <f t="shared" si="70"/>
        <v>#N/A</v>
      </c>
      <c r="B1385" s="12">
        <f t="shared" si="71"/>
        <v>1</v>
      </c>
      <c r="C1385" s="12" t="e">
        <f t="shared" si="72"/>
        <v>#N/A</v>
      </c>
      <c r="D1385" t="s">
        <v>4190</v>
      </c>
      <c r="E1385" t="s">
        <v>5056</v>
      </c>
      <c r="F1385" t="s">
        <v>78</v>
      </c>
      <c r="G1385">
        <v>15101509</v>
      </c>
      <c r="H1385" t="s">
        <v>5126</v>
      </c>
      <c r="I1385" t="s">
        <v>5127</v>
      </c>
      <c r="J1385" t="s">
        <v>5128</v>
      </c>
      <c r="K1385" s="12" t="s">
        <v>52</v>
      </c>
    </row>
    <row r="1386" spans="1:11" x14ac:dyDescent="0.35">
      <c r="A1386" s="12" t="e">
        <f t="shared" si="70"/>
        <v>#N/A</v>
      </c>
      <c r="B1386" s="12">
        <f t="shared" si="71"/>
        <v>1</v>
      </c>
      <c r="C1386" s="12" t="e">
        <f t="shared" si="72"/>
        <v>#N/A</v>
      </c>
      <c r="D1386" t="s">
        <v>4190</v>
      </c>
      <c r="E1386" t="s">
        <v>5056</v>
      </c>
      <c r="F1386" t="s">
        <v>78</v>
      </c>
      <c r="G1386">
        <v>15111510</v>
      </c>
      <c r="H1386" t="s">
        <v>5129</v>
      </c>
      <c r="I1386" t="s">
        <v>5130</v>
      </c>
      <c r="J1386" t="s">
        <v>5131</v>
      </c>
      <c r="K1386" s="12" t="s">
        <v>52</v>
      </c>
    </row>
    <row r="1387" spans="1:11" x14ac:dyDescent="0.35">
      <c r="A1387" s="12" t="e">
        <f t="shared" si="70"/>
        <v>#N/A</v>
      </c>
      <c r="B1387" s="12">
        <f t="shared" si="71"/>
        <v>1</v>
      </c>
      <c r="C1387" s="12" t="e">
        <f t="shared" si="72"/>
        <v>#N/A</v>
      </c>
      <c r="D1387" t="s">
        <v>4190</v>
      </c>
      <c r="E1387" t="s">
        <v>5056</v>
      </c>
      <c r="F1387" t="s">
        <v>78</v>
      </c>
      <c r="G1387">
        <v>40151532</v>
      </c>
      <c r="H1387" t="s">
        <v>5132</v>
      </c>
      <c r="I1387" t="s">
        <v>5133</v>
      </c>
      <c r="J1387" t="s">
        <v>5134</v>
      </c>
      <c r="K1387" s="12" t="s">
        <v>52</v>
      </c>
    </row>
    <row r="1388" spans="1:11" x14ac:dyDescent="0.35">
      <c r="A1388" s="12" t="e">
        <f t="shared" si="70"/>
        <v>#N/A</v>
      </c>
      <c r="B1388" s="12">
        <f t="shared" si="71"/>
        <v>1</v>
      </c>
      <c r="C1388" s="12" t="e">
        <f t="shared" si="72"/>
        <v>#N/A</v>
      </c>
      <c r="D1388" t="s">
        <v>4190</v>
      </c>
      <c r="E1388" t="s">
        <v>5056</v>
      </c>
      <c r="F1388" t="s">
        <v>78</v>
      </c>
      <c r="G1388">
        <v>78181701</v>
      </c>
      <c r="H1388" t="s">
        <v>5135</v>
      </c>
      <c r="I1388" t="s">
        <v>5136</v>
      </c>
      <c r="J1388" t="s">
        <v>5137</v>
      </c>
      <c r="K1388" s="12" t="s">
        <v>52</v>
      </c>
    </row>
    <row r="1389" spans="1:11" x14ac:dyDescent="0.35">
      <c r="A1389" s="12" t="str">
        <f t="shared" si="70"/>
        <v>A50B1</v>
      </c>
      <c r="B1389" s="12">
        <f t="shared" si="71"/>
        <v>1</v>
      </c>
      <c r="C1389" s="54">
        <v>50</v>
      </c>
      <c r="D1389" t="s">
        <v>4190</v>
      </c>
      <c r="E1389" t="s">
        <v>5056</v>
      </c>
      <c r="F1389" t="s">
        <v>5138</v>
      </c>
      <c r="G1389">
        <v>78111803</v>
      </c>
      <c r="H1389" t="s">
        <v>5139</v>
      </c>
      <c r="I1389" t="s">
        <v>5140</v>
      </c>
      <c r="J1389" t="s">
        <v>5139</v>
      </c>
      <c r="K1389" s="12" t="s">
        <v>1902</v>
      </c>
    </row>
    <row r="1390" spans="1:11" x14ac:dyDescent="0.35">
      <c r="A1390" s="12" t="e">
        <f t="shared" si="70"/>
        <v>#N/A</v>
      </c>
      <c r="B1390" s="12">
        <f t="shared" si="71"/>
        <v>1</v>
      </c>
      <c r="C1390" s="12" t="e">
        <f t="shared" si="72"/>
        <v>#N/A</v>
      </c>
      <c r="D1390" t="s">
        <v>4190</v>
      </c>
      <c r="E1390" t="s">
        <v>5056</v>
      </c>
      <c r="F1390" t="s">
        <v>5138</v>
      </c>
      <c r="G1390">
        <v>90111900</v>
      </c>
      <c r="H1390" t="s">
        <v>5141</v>
      </c>
      <c r="I1390" t="s">
        <v>5142</v>
      </c>
      <c r="J1390" t="s">
        <v>5143</v>
      </c>
      <c r="K1390" s="12" t="s">
        <v>52</v>
      </c>
    </row>
    <row r="1391" spans="1:11" x14ac:dyDescent="0.35">
      <c r="A1391" s="12" t="str">
        <f t="shared" si="70"/>
        <v>A50B2</v>
      </c>
      <c r="B1391" s="12">
        <v>2</v>
      </c>
      <c r="C1391" s="54">
        <v>50</v>
      </c>
      <c r="D1391" t="s">
        <v>4190</v>
      </c>
      <c r="E1391" t="s">
        <v>5056</v>
      </c>
      <c r="F1391" t="s">
        <v>5138</v>
      </c>
      <c r="G1391">
        <v>78141500</v>
      </c>
      <c r="H1391" t="s">
        <v>4291</v>
      </c>
      <c r="I1391" t="s">
        <v>5144</v>
      </c>
      <c r="J1391" t="s">
        <v>5145</v>
      </c>
      <c r="K1391" s="12" t="s">
        <v>52</v>
      </c>
    </row>
    <row r="1392" spans="1:11" x14ac:dyDescent="0.35">
      <c r="A1392" s="12" t="e">
        <f t="shared" si="70"/>
        <v>#N/A</v>
      </c>
      <c r="B1392" s="12">
        <f t="shared" si="71"/>
        <v>1</v>
      </c>
      <c r="C1392" s="12" t="e">
        <f t="shared" si="72"/>
        <v>#N/A</v>
      </c>
      <c r="D1392" t="s">
        <v>4190</v>
      </c>
      <c r="E1392" t="s">
        <v>5056</v>
      </c>
      <c r="F1392" t="s">
        <v>5146</v>
      </c>
      <c r="G1392">
        <v>72121412</v>
      </c>
      <c r="H1392" t="s">
        <v>5147</v>
      </c>
      <c r="I1392" t="s">
        <v>5148</v>
      </c>
      <c r="J1392" t="s">
        <v>5149</v>
      </c>
      <c r="K1392" s="12" t="s">
        <v>1902</v>
      </c>
    </row>
    <row r="1393" spans="1:11" x14ac:dyDescent="0.35">
      <c r="A1393" s="12" t="str">
        <f t="shared" si="70"/>
        <v>A51B1</v>
      </c>
      <c r="B1393" s="12">
        <f t="shared" si="71"/>
        <v>1</v>
      </c>
      <c r="C1393" s="54">
        <v>51</v>
      </c>
      <c r="D1393" t="s">
        <v>4190</v>
      </c>
      <c r="E1393" t="s">
        <v>57</v>
      </c>
      <c r="F1393" t="s">
        <v>5150</v>
      </c>
      <c r="G1393">
        <v>25121703</v>
      </c>
      <c r="H1393" t="s">
        <v>5151</v>
      </c>
      <c r="I1393" t="s">
        <v>5152</v>
      </c>
      <c r="J1393" t="s">
        <v>5153</v>
      </c>
      <c r="K1393" s="12" t="s">
        <v>1902</v>
      </c>
    </row>
    <row r="1394" spans="1:11" x14ac:dyDescent="0.35">
      <c r="A1394" s="12" t="str">
        <f t="shared" si="70"/>
        <v>A51B2</v>
      </c>
      <c r="B1394" s="12">
        <f t="shared" si="71"/>
        <v>2</v>
      </c>
      <c r="C1394" s="54">
        <v>51</v>
      </c>
      <c r="D1394" t="s">
        <v>4190</v>
      </c>
      <c r="E1394" t="s">
        <v>57</v>
      </c>
      <c r="F1394" t="s">
        <v>5150</v>
      </c>
      <c r="G1394">
        <v>95121606</v>
      </c>
      <c r="H1394" t="s">
        <v>5154</v>
      </c>
      <c r="I1394" t="s">
        <v>5155</v>
      </c>
      <c r="J1394" t="s">
        <v>5156</v>
      </c>
      <c r="K1394" s="12" t="s">
        <v>52</v>
      </c>
    </row>
    <row r="1395" spans="1:11" x14ac:dyDescent="0.35">
      <c r="A1395" s="12" t="str">
        <f t="shared" si="70"/>
        <v>A51B3</v>
      </c>
      <c r="B1395" s="12">
        <f t="shared" si="71"/>
        <v>3</v>
      </c>
      <c r="C1395" s="54">
        <v>51</v>
      </c>
      <c r="D1395" t="s">
        <v>4190</v>
      </c>
      <c r="E1395" t="s">
        <v>57</v>
      </c>
      <c r="F1395" t="s">
        <v>5150</v>
      </c>
      <c r="G1395">
        <v>25121607</v>
      </c>
      <c r="H1395" t="s">
        <v>3402</v>
      </c>
      <c r="I1395" t="s">
        <v>5157</v>
      </c>
      <c r="J1395" t="s">
        <v>5158</v>
      </c>
      <c r="K1395" s="12" t="s">
        <v>52</v>
      </c>
    </row>
    <row r="1396" spans="1:11" x14ac:dyDescent="0.35">
      <c r="A1396" s="12" t="str">
        <f t="shared" si="70"/>
        <v>A51B4</v>
      </c>
      <c r="B1396" s="12">
        <f t="shared" si="71"/>
        <v>4</v>
      </c>
      <c r="C1396" s="54">
        <v>51</v>
      </c>
      <c r="D1396" t="s">
        <v>4190</v>
      </c>
      <c r="E1396" t="s">
        <v>57</v>
      </c>
      <c r="F1396" t="s">
        <v>5150</v>
      </c>
      <c r="G1396">
        <v>25121710</v>
      </c>
      <c r="H1396" t="s">
        <v>5159</v>
      </c>
      <c r="I1396" t="s">
        <v>5160</v>
      </c>
      <c r="J1396" t="s">
        <v>5161</v>
      </c>
      <c r="K1396" s="12" t="s">
        <v>52</v>
      </c>
    </row>
    <row r="1397" spans="1:11" x14ac:dyDescent="0.35">
      <c r="A1397" s="12" t="str">
        <f t="shared" si="70"/>
        <v>A51B5</v>
      </c>
      <c r="B1397" s="12">
        <f t="shared" si="71"/>
        <v>5</v>
      </c>
      <c r="C1397" s="54">
        <v>51</v>
      </c>
      <c r="D1397" t="s">
        <v>4190</v>
      </c>
      <c r="E1397" t="s">
        <v>57</v>
      </c>
      <c r="F1397" t="s">
        <v>5150</v>
      </c>
      <c r="G1397">
        <v>30121700</v>
      </c>
      <c r="H1397" t="s">
        <v>5162</v>
      </c>
      <c r="I1397" t="s">
        <v>5163</v>
      </c>
      <c r="J1397" t="s">
        <v>5164</v>
      </c>
      <c r="K1397" s="12" t="s">
        <v>52</v>
      </c>
    </row>
    <row r="1398" spans="1:11" x14ac:dyDescent="0.35">
      <c r="A1398" s="12" t="str">
        <f t="shared" si="70"/>
        <v>A51B6</v>
      </c>
      <c r="B1398" s="12">
        <f t="shared" si="71"/>
        <v>6</v>
      </c>
      <c r="C1398" s="54">
        <v>51</v>
      </c>
      <c r="D1398" t="s">
        <v>4190</v>
      </c>
      <c r="E1398" t="s">
        <v>57</v>
      </c>
      <c r="F1398" t="s">
        <v>5150</v>
      </c>
      <c r="G1398">
        <v>95121626</v>
      </c>
      <c r="H1398" t="s">
        <v>3377</v>
      </c>
      <c r="I1398" t="s">
        <v>5165</v>
      </c>
      <c r="J1398" t="s">
        <v>5166</v>
      </c>
      <c r="K1398" s="12" t="s">
        <v>52</v>
      </c>
    </row>
    <row r="1399" spans="1:11" x14ac:dyDescent="0.35">
      <c r="A1399" s="12" t="str">
        <f t="shared" si="70"/>
        <v>A52B1</v>
      </c>
      <c r="B1399" s="12">
        <f t="shared" si="71"/>
        <v>1</v>
      </c>
      <c r="C1399" s="54">
        <v>52</v>
      </c>
      <c r="D1399" t="s">
        <v>4190</v>
      </c>
      <c r="E1399" t="s">
        <v>57</v>
      </c>
      <c r="F1399" t="s">
        <v>5167</v>
      </c>
      <c r="G1399">
        <v>25121600</v>
      </c>
      <c r="H1399" t="s">
        <v>5168</v>
      </c>
      <c r="I1399" t="s">
        <v>5169</v>
      </c>
      <c r="J1399" t="s">
        <v>5168</v>
      </c>
      <c r="K1399" s="12" t="s">
        <v>1902</v>
      </c>
    </row>
    <row r="1400" spans="1:11" x14ac:dyDescent="0.35">
      <c r="A1400" s="12" t="str">
        <f t="shared" si="70"/>
        <v>A52B2</v>
      </c>
      <c r="B1400" s="12">
        <f t="shared" si="71"/>
        <v>2</v>
      </c>
      <c r="C1400" s="54">
        <v>52</v>
      </c>
      <c r="D1400" t="s">
        <v>4190</v>
      </c>
      <c r="E1400" t="s">
        <v>57</v>
      </c>
      <c r="F1400" t="s">
        <v>5167</v>
      </c>
      <c r="G1400">
        <v>25121601</v>
      </c>
      <c r="H1400" t="s">
        <v>5170</v>
      </c>
      <c r="I1400" t="s">
        <v>5171</v>
      </c>
      <c r="J1400" t="s">
        <v>5170</v>
      </c>
      <c r="K1400" s="12" t="s">
        <v>52</v>
      </c>
    </row>
    <row r="1401" spans="1:11" x14ac:dyDescent="0.35">
      <c r="A1401" s="12" t="str">
        <f t="shared" si="70"/>
        <v>A52B3</v>
      </c>
      <c r="B1401" s="12">
        <f t="shared" si="71"/>
        <v>3</v>
      </c>
      <c r="C1401" s="54">
        <v>52</v>
      </c>
      <c r="D1401" t="s">
        <v>4190</v>
      </c>
      <c r="E1401" t="s">
        <v>57</v>
      </c>
      <c r="F1401" t="s">
        <v>5167</v>
      </c>
      <c r="G1401">
        <v>25121602</v>
      </c>
      <c r="H1401" t="s">
        <v>5172</v>
      </c>
      <c r="I1401" t="s">
        <v>5173</v>
      </c>
      <c r="J1401" t="s">
        <v>5172</v>
      </c>
      <c r="K1401" s="12" t="s">
        <v>52</v>
      </c>
    </row>
    <row r="1402" spans="1:11" x14ac:dyDescent="0.35">
      <c r="A1402" s="12" t="str">
        <f t="shared" si="70"/>
        <v>A52B4</v>
      </c>
      <c r="B1402" s="12">
        <f t="shared" si="71"/>
        <v>4</v>
      </c>
      <c r="C1402" s="54">
        <v>52</v>
      </c>
      <c r="D1402" t="s">
        <v>4190</v>
      </c>
      <c r="E1402" t="s">
        <v>57</v>
      </c>
      <c r="F1402" t="s">
        <v>5167</v>
      </c>
      <c r="G1402">
        <v>25121603</v>
      </c>
      <c r="H1402" t="s">
        <v>5174</v>
      </c>
      <c r="I1402" t="s">
        <v>5175</v>
      </c>
      <c r="J1402" t="s">
        <v>5174</v>
      </c>
      <c r="K1402" s="12" t="s">
        <v>52</v>
      </c>
    </row>
    <row r="1403" spans="1:11" x14ac:dyDescent="0.35">
      <c r="A1403" s="12" t="str">
        <f t="shared" si="70"/>
        <v>A52B5</v>
      </c>
      <c r="B1403" s="12">
        <f t="shared" si="71"/>
        <v>5</v>
      </c>
      <c r="C1403" s="54">
        <v>52</v>
      </c>
      <c r="D1403" t="s">
        <v>4190</v>
      </c>
      <c r="E1403" t="s">
        <v>57</v>
      </c>
      <c r="F1403" t="s">
        <v>5167</v>
      </c>
      <c r="G1403">
        <v>78181509</v>
      </c>
      <c r="H1403" t="s">
        <v>3405</v>
      </c>
      <c r="I1403" t="s">
        <v>5176</v>
      </c>
      <c r="J1403" t="s">
        <v>3405</v>
      </c>
      <c r="K1403" s="12" t="s">
        <v>52</v>
      </c>
    </row>
    <row r="1404" spans="1:11" x14ac:dyDescent="0.35">
      <c r="A1404" s="12" t="str">
        <f t="shared" si="70"/>
        <v>A52B6</v>
      </c>
      <c r="B1404" s="12">
        <f t="shared" si="71"/>
        <v>6</v>
      </c>
      <c r="C1404" s="54">
        <v>52</v>
      </c>
      <c r="D1404" t="s">
        <v>4190</v>
      </c>
      <c r="E1404" t="s">
        <v>57</v>
      </c>
      <c r="F1404" t="s">
        <v>5167</v>
      </c>
      <c r="G1404">
        <v>73161602</v>
      </c>
      <c r="H1404" t="s">
        <v>3399</v>
      </c>
      <c r="I1404" t="s">
        <v>5177</v>
      </c>
      <c r="J1404" t="s">
        <v>3399</v>
      </c>
      <c r="K1404" s="12" t="s">
        <v>52</v>
      </c>
    </row>
    <row r="1405" spans="1:11" x14ac:dyDescent="0.35">
      <c r="A1405" s="12" t="str">
        <f t="shared" si="70"/>
        <v>A52B7</v>
      </c>
      <c r="B1405" s="12">
        <f t="shared" si="71"/>
        <v>7</v>
      </c>
      <c r="C1405" s="54">
        <v>52</v>
      </c>
      <c r="D1405" t="s">
        <v>4190</v>
      </c>
      <c r="E1405" t="s">
        <v>57</v>
      </c>
      <c r="F1405" t="s">
        <v>5167</v>
      </c>
      <c r="G1405">
        <v>25171703</v>
      </c>
      <c r="H1405" t="s">
        <v>5178</v>
      </c>
      <c r="I1405" t="s">
        <v>5179</v>
      </c>
      <c r="J1405" t="s">
        <v>5178</v>
      </c>
      <c r="K1405" s="12" t="s">
        <v>52</v>
      </c>
    </row>
    <row r="1406" spans="1:11" x14ac:dyDescent="0.35">
      <c r="A1406" s="12" t="str">
        <f t="shared" si="70"/>
        <v>A52B8</v>
      </c>
      <c r="B1406" s="12">
        <f t="shared" si="71"/>
        <v>8</v>
      </c>
      <c r="C1406" s="54">
        <v>52</v>
      </c>
      <c r="D1406" t="s">
        <v>4190</v>
      </c>
      <c r="E1406" t="s">
        <v>57</v>
      </c>
      <c r="F1406" t="s">
        <v>5167</v>
      </c>
      <c r="G1406">
        <v>25171902</v>
      </c>
      <c r="H1406" t="s">
        <v>5180</v>
      </c>
      <c r="I1406" t="s">
        <v>5181</v>
      </c>
      <c r="J1406" t="s">
        <v>5180</v>
      </c>
      <c r="K1406" s="12" t="s">
        <v>52</v>
      </c>
    </row>
    <row r="1407" spans="1:11" x14ac:dyDescent="0.35">
      <c r="A1407" s="12" t="str">
        <f t="shared" si="70"/>
        <v>A52B9</v>
      </c>
      <c r="B1407" s="12">
        <f t="shared" si="71"/>
        <v>9</v>
      </c>
      <c r="C1407" s="54">
        <v>52</v>
      </c>
      <c r="D1407" t="s">
        <v>4190</v>
      </c>
      <c r="E1407" t="s">
        <v>57</v>
      </c>
      <c r="F1407" t="s">
        <v>5167</v>
      </c>
      <c r="G1407">
        <v>25172005</v>
      </c>
      <c r="H1407" t="s">
        <v>5182</v>
      </c>
      <c r="I1407" t="s">
        <v>5183</v>
      </c>
      <c r="J1407" t="s">
        <v>5182</v>
      </c>
      <c r="K1407" s="12" t="s">
        <v>52</v>
      </c>
    </row>
    <row r="1408" spans="1:11" x14ac:dyDescent="0.35">
      <c r="A1408" s="12" t="str">
        <f t="shared" si="70"/>
        <v>A52B10</v>
      </c>
      <c r="B1408" s="12">
        <f t="shared" si="71"/>
        <v>10</v>
      </c>
      <c r="C1408" s="54">
        <v>52</v>
      </c>
      <c r="D1408" t="s">
        <v>4190</v>
      </c>
      <c r="E1408" t="s">
        <v>57</v>
      </c>
      <c r="F1408" t="s">
        <v>5167</v>
      </c>
      <c r="G1408">
        <v>25172206</v>
      </c>
      <c r="H1408" t="s">
        <v>5184</v>
      </c>
      <c r="I1408" t="s">
        <v>5185</v>
      </c>
      <c r="J1408" t="s">
        <v>5184</v>
      </c>
      <c r="K1408" s="12" t="s">
        <v>52</v>
      </c>
    </row>
    <row r="1409" spans="1:11" x14ac:dyDescent="0.35">
      <c r="A1409" s="12" t="e">
        <f t="shared" si="70"/>
        <v>#N/A</v>
      </c>
      <c r="B1409" s="12">
        <f t="shared" si="71"/>
        <v>1</v>
      </c>
      <c r="C1409" s="12" t="e">
        <f t="shared" si="72"/>
        <v>#N/A</v>
      </c>
      <c r="D1409" t="s">
        <v>4190</v>
      </c>
      <c r="E1409" t="s">
        <v>57</v>
      </c>
      <c r="F1409" t="s">
        <v>5186</v>
      </c>
      <c r="G1409">
        <v>78141504</v>
      </c>
      <c r="H1409" t="s">
        <v>5187</v>
      </c>
      <c r="I1409" t="s">
        <v>5188</v>
      </c>
      <c r="J1409" t="s">
        <v>5189</v>
      </c>
      <c r="K1409" s="12" t="s">
        <v>1902</v>
      </c>
    </row>
    <row r="1410" spans="1:11" x14ac:dyDescent="0.35">
      <c r="A1410" s="12" t="e">
        <f t="shared" si="70"/>
        <v>#N/A</v>
      </c>
      <c r="B1410" s="12">
        <f t="shared" si="71"/>
        <v>1</v>
      </c>
      <c r="C1410" s="12" t="e">
        <f t="shared" si="72"/>
        <v>#N/A</v>
      </c>
      <c r="D1410" t="s">
        <v>4190</v>
      </c>
      <c r="E1410" t="s">
        <v>57</v>
      </c>
      <c r="F1410" t="s">
        <v>5186</v>
      </c>
      <c r="G1410">
        <v>78141503</v>
      </c>
      <c r="H1410" t="s">
        <v>5190</v>
      </c>
      <c r="I1410" t="s">
        <v>5191</v>
      </c>
      <c r="J1410" t="s">
        <v>5192</v>
      </c>
      <c r="K1410" s="12" t="s">
        <v>52</v>
      </c>
    </row>
    <row r="1411" spans="1:11" x14ac:dyDescent="0.35">
      <c r="A1411" s="12" t="e">
        <f t="shared" ref="A1411:A1474" si="73">"A"&amp;C1411&amp;"B"&amp;B1411</f>
        <v>#N/A</v>
      </c>
      <c r="B1411" s="12">
        <f t="shared" si="71"/>
        <v>1</v>
      </c>
      <c r="C1411" s="12" t="e">
        <f t="shared" ref="C1411:C1474" si="74">VLOOKUP(D1411&amp;E1411&amp;F1411,T:U,2,FALSE)</f>
        <v>#N/A</v>
      </c>
      <c r="D1411" t="s">
        <v>4190</v>
      </c>
      <c r="E1411" t="s">
        <v>57</v>
      </c>
      <c r="F1411" t="s">
        <v>5186</v>
      </c>
      <c r="G1411">
        <v>78181702</v>
      </c>
      <c r="H1411" t="s">
        <v>5193</v>
      </c>
      <c r="I1411" t="s">
        <v>5194</v>
      </c>
      <c r="J1411" t="s">
        <v>5195</v>
      </c>
      <c r="K1411" s="12" t="s">
        <v>52</v>
      </c>
    </row>
    <row r="1412" spans="1:11" x14ac:dyDescent="0.35">
      <c r="A1412" s="12" t="e">
        <f t="shared" si="73"/>
        <v>#N/A</v>
      </c>
      <c r="B1412" s="12">
        <f t="shared" ref="B1412:B1475" si="75">IFERROR(IF(C1412=C1411,B1411+1,1),1)</f>
        <v>1</v>
      </c>
      <c r="C1412" s="12" t="e">
        <f t="shared" si="74"/>
        <v>#N/A</v>
      </c>
      <c r="D1412" t="s">
        <v>4190</v>
      </c>
      <c r="E1412" t="s">
        <v>57</v>
      </c>
      <c r="F1412" t="s">
        <v>5186</v>
      </c>
      <c r="G1412">
        <v>76111800</v>
      </c>
      <c r="H1412" t="s">
        <v>5196</v>
      </c>
      <c r="I1412" t="s">
        <v>5197</v>
      </c>
      <c r="J1412" t="s">
        <v>5198</v>
      </c>
      <c r="K1412" s="12" t="s">
        <v>52</v>
      </c>
    </row>
    <row r="1413" spans="1:11" x14ac:dyDescent="0.35">
      <c r="A1413" s="12" t="e">
        <f t="shared" si="73"/>
        <v>#N/A</v>
      </c>
      <c r="B1413" s="12">
        <f t="shared" si="75"/>
        <v>1</v>
      </c>
      <c r="C1413" s="12" t="e">
        <f t="shared" si="74"/>
        <v>#N/A</v>
      </c>
      <c r="D1413" t="s">
        <v>4190</v>
      </c>
      <c r="E1413" t="s">
        <v>57</v>
      </c>
      <c r="F1413" t="s">
        <v>5186</v>
      </c>
      <c r="G1413">
        <v>81102201</v>
      </c>
      <c r="H1413" t="s">
        <v>3382</v>
      </c>
      <c r="I1413" t="s">
        <v>5199</v>
      </c>
      <c r="J1413" t="s">
        <v>5200</v>
      </c>
      <c r="K1413" s="12" t="s">
        <v>52</v>
      </c>
    </row>
    <row r="1414" spans="1:11" x14ac:dyDescent="0.35">
      <c r="A1414" s="12" t="e">
        <f t="shared" si="73"/>
        <v>#N/A</v>
      </c>
      <c r="B1414" s="12">
        <f t="shared" si="75"/>
        <v>1</v>
      </c>
      <c r="C1414" s="12" t="e">
        <f t="shared" si="74"/>
        <v>#N/A</v>
      </c>
      <c r="D1414" t="s">
        <v>4190</v>
      </c>
      <c r="E1414" t="s">
        <v>57</v>
      </c>
      <c r="F1414" t="s">
        <v>5186</v>
      </c>
      <c r="G1414">
        <v>46171622</v>
      </c>
      <c r="H1414" t="s">
        <v>2213</v>
      </c>
      <c r="I1414" t="s">
        <v>5201</v>
      </c>
      <c r="J1414" t="s">
        <v>5202</v>
      </c>
      <c r="K1414" s="12" t="s">
        <v>52</v>
      </c>
    </row>
    <row r="1415" spans="1:11" x14ac:dyDescent="0.35">
      <c r="A1415" s="12" t="e">
        <f t="shared" si="73"/>
        <v>#N/A</v>
      </c>
      <c r="B1415" s="12">
        <f t="shared" si="75"/>
        <v>1</v>
      </c>
      <c r="C1415" s="12" t="e">
        <f t="shared" si="74"/>
        <v>#N/A</v>
      </c>
      <c r="D1415" t="s">
        <v>4190</v>
      </c>
      <c r="E1415" t="s">
        <v>57</v>
      </c>
      <c r="F1415" t="s">
        <v>62</v>
      </c>
      <c r="G1415">
        <v>25121700</v>
      </c>
      <c r="H1415" t="s">
        <v>5203</v>
      </c>
      <c r="I1415" t="s">
        <v>5204</v>
      </c>
      <c r="J1415" t="s">
        <v>5203</v>
      </c>
      <c r="K1415" s="12" t="s">
        <v>1902</v>
      </c>
    </row>
    <row r="1416" spans="1:11" x14ac:dyDescent="0.35">
      <c r="A1416" s="12" t="e">
        <f t="shared" si="73"/>
        <v>#N/A</v>
      </c>
      <c r="B1416" s="12">
        <f t="shared" si="75"/>
        <v>1</v>
      </c>
      <c r="C1416" s="12" t="e">
        <f t="shared" si="74"/>
        <v>#N/A</v>
      </c>
      <c r="D1416" t="s">
        <v>4190</v>
      </c>
      <c r="E1416" t="s">
        <v>57</v>
      </c>
      <c r="F1416" t="s">
        <v>62</v>
      </c>
      <c r="G1416">
        <v>41112800</v>
      </c>
      <c r="H1416" t="s">
        <v>5205</v>
      </c>
      <c r="I1416" t="s">
        <v>5206</v>
      </c>
      <c r="J1416" t="s">
        <v>5207</v>
      </c>
      <c r="K1416" s="12" t="s">
        <v>52</v>
      </c>
    </row>
    <row r="1417" spans="1:11" x14ac:dyDescent="0.35">
      <c r="A1417" s="12" t="e">
        <f t="shared" si="73"/>
        <v>#N/A</v>
      </c>
      <c r="B1417" s="12">
        <f t="shared" si="75"/>
        <v>1</v>
      </c>
      <c r="C1417" s="12" t="e">
        <f t="shared" si="74"/>
        <v>#N/A</v>
      </c>
      <c r="D1417" t="s">
        <v>4190</v>
      </c>
      <c r="E1417" t="s">
        <v>57</v>
      </c>
      <c r="F1417" t="s">
        <v>5208</v>
      </c>
      <c r="G1417">
        <v>64131500</v>
      </c>
      <c r="H1417" t="s">
        <v>5209</v>
      </c>
      <c r="I1417" t="s">
        <v>5210</v>
      </c>
      <c r="J1417" t="s">
        <v>5211</v>
      </c>
      <c r="K1417" s="12" t="s">
        <v>1902</v>
      </c>
    </row>
    <row r="1418" spans="1:11" x14ac:dyDescent="0.35">
      <c r="A1418" s="12" t="e">
        <f t="shared" si="73"/>
        <v>#N/A</v>
      </c>
      <c r="B1418" s="12">
        <f t="shared" si="75"/>
        <v>1</v>
      </c>
      <c r="C1418" s="12" t="e">
        <f t="shared" si="74"/>
        <v>#N/A</v>
      </c>
      <c r="D1418" t="s">
        <v>4190</v>
      </c>
      <c r="E1418" t="s">
        <v>57</v>
      </c>
      <c r="F1418" t="s">
        <v>5208</v>
      </c>
      <c r="G1418">
        <v>93151510</v>
      </c>
      <c r="H1418" t="s">
        <v>5212</v>
      </c>
      <c r="I1418" t="s">
        <v>5213</v>
      </c>
      <c r="J1418" t="s">
        <v>5214</v>
      </c>
      <c r="K1418" s="12" t="s">
        <v>52</v>
      </c>
    </row>
    <row r="1419" spans="1:11" x14ac:dyDescent="0.35">
      <c r="A1419" s="12" t="str">
        <f t="shared" si="73"/>
        <v>A50B3</v>
      </c>
      <c r="B1419" s="54">
        <v>3</v>
      </c>
      <c r="C1419" s="54">
        <v>50</v>
      </c>
      <c r="D1419" t="s">
        <v>4190</v>
      </c>
      <c r="E1419" t="s">
        <v>57</v>
      </c>
      <c r="F1419" t="s">
        <v>5208</v>
      </c>
      <c r="G1419">
        <v>78111600</v>
      </c>
      <c r="H1419" t="s">
        <v>5215</v>
      </c>
      <c r="I1419" t="s">
        <v>5216</v>
      </c>
      <c r="J1419" t="s">
        <v>5217</v>
      </c>
      <c r="K1419" s="12" t="s">
        <v>1902</v>
      </c>
    </row>
    <row r="1420" spans="1:11" x14ac:dyDescent="0.35">
      <c r="A1420" s="12" t="str">
        <f t="shared" si="73"/>
        <v>A50B4</v>
      </c>
      <c r="B1420" s="54">
        <v>4</v>
      </c>
      <c r="C1420" s="54">
        <v>50</v>
      </c>
      <c r="D1420" t="s">
        <v>4190</v>
      </c>
      <c r="E1420" t="s">
        <v>57</v>
      </c>
      <c r="F1420" t="s">
        <v>5208</v>
      </c>
      <c r="G1420">
        <v>78181509</v>
      </c>
      <c r="H1420" t="s">
        <v>3405</v>
      </c>
      <c r="I1420" t="s">
        <v>5218</v>
      </c>
      <c r="J1420" t="s">
        <v>5219</v>
      </c>
      <c r="K1420" s="12" t="s">
        <v>52</v>
      </c>
    </row>
    <row r="1421" spans="1:11" x14ac:dyDescent="0.35">
      <c r="A1421" s="12" t="e">
        <f t="shared" si="73"/>
        <v>#N/A</v>
      </c>
      <c r="B1421" s="12">
        <f t="shared" si="75"/>
        <v>1</v>
      </c>
      <c r="C1421" s="12" t="e">
        <f t="shared" si="74"/>
        <v>#N/A</v>
      </c>
      <c r="D1421" t="s">
        <v>4190</v>
      </c>
      <c r="E1421" t="s">
        <v>5220</v>
      </c>
      <c r="F1421" t="s">
        <v>5221</v>
      </c>
      <c r="G1421">
        <v>95121615</v>
      </c>
      <c r="H1421" t="s">
        <v>5222</v>
      </c>
      <c r="I1421" t="s">
        <v>5223</v>
      </c>
      <c r="J1421" t="s">
        <v>5224</v>
      </c>
      <c r="K1421" s="12" t="s">
        <v>52</v>
      </c>
    </row>
    <row r="1422" spans="1:11" x14ac:dyDescent="0.35">
      <c r="A1422" s="12" t="e">
        <f t="shared" si="73"/>
        <v>#N/A</v>
      </c>
      <c r="B1422" s="12">
        <f t="shared" si="75"/>
        <v>1</v>
      </c>
      <c r="C1422" s="12" t="e">
        <f t="shared" si="74"/>
        <v>#N/A</v>
      </c>
      <c r="D1422" t="s">
        <v>4190</v>
      </c>
      <c r="E1422" t="s">
        <v>5220</v>
      </c>
      <c r="F1422" t="s">
        <v>5221</v>
      </c>
      <c r="G1422">
        <v>95121622</v>
      </c>
      <c r="H1422" t="s">
        <v>5225</v>
      </c>
      <c r="I1422" t="s">
        <v>5226</v>
      </c>
      <c r="J1422" t="s">
        <v>5227</v>
      </c>
      <c r="K1422" s="12" t="s">
        <v>1902</v>
      </c>
    </row>
    <row r="1423" spans="1:11" x14ac:dyDescent="0.35">
      <c r="A1423" s="12" t="e">
        <f t="shared" si="73"/>
        <v>#N/A</v>
      </c>
      <c r="B1423" s="12">
        <f t="shared" si="75"/>
        <v>1</v>
      </c>
      <c r="C1423" s="12" t="e">
        <f t="shared" si="74"/>
        <v>#N/A</v>
      </c>
      <c r="D1423" t="s">
        <v>4190</v>
      </c>
      <c r="E1423" t="s">
        <v>5220</v>
      </c>
      <c r="F1423" t="s">
        <v>5221</v>
      </c>
      <c r="G1423">
        <v>95121618</v>
      </c>
      <c r="H1423" t="s">
        <v>5228</v>
      </c>
      <c r="I1423" t="s">
        <v>5229</v>
      </c>
      <c r="J1423" t="s">
        <v>5230</v>
      </c>
      <c r="K1423" s="12" t="s">
        <v>52</v>
      </c>
    </row>
    <row r="1424" spans="1:11" x14ac:dyDescent="0.35">
      <c r="A1424" s="12" t="e">
        <f t="shared" si="73"/>
        <v>#N/A</v>
      </c>
      <c r="B1424" s="12">
        <f t="shared" si="75"/>
        <v>1</v>
      </c>
      <c r="C1424" s="12" t="e">
        <f t="shared" si="74"/>
        <v>#N/A</v>
      </c>
      <c r="D1424" t="s">
        <v>4190</v>
      </c>
      <c r="E1424" t="s">
        <v>5220</v>
      </c>
      <c r="F1424" t="s">
        <v>5221</v>
      </c>
      <c r="G1424">
        <v>95121621</v>
      </c>
      <c r="H1424" t="s">
        <v>5231</v>
      </c>
      <c r="I1424" t="s">
        <v>5232</v>
      </c>
      <c r="J1424" t="s">
        <v>5233</v>
      </c>
      <c r="K1424" s="12" t="s">
        <v>52</v>
      </c>
    </row>
    <row r="1425" spans="1:11" x14ac:dyDescent="0.35">
      <c r="A1425" s="12" t="e">
        <f t="shared" si="73"/>
        <v>#N/A</v>
      </c>
      <c r="B1425" s="12">
        <f t="shared" si="75"/>
        <v>1</v>
      </c>
      <c r="C1425" s="12" t="e">
        <f t="shared" si="74"/>
        <v>#N/A</v>
      </c>
      <c r="D1425" t="s">
        <v>4190</v>
      </c>
      <c r="E1425" t="s">
        <v>5220</v>
      </c>
      <c r="F1425" t="s">
        <v>5221</v>
      </c>
      <c r="G1425">
        <v>95121641</v>
      </c>
      <c r="H1425" t="s">
        <v>5234</v>
      </c>
      <c r="I1425" t="s">
        <v>5235</v>
      </c>
      <c r="J1425" t="s">
        <v>5236</v>
      </c>
      <c r="K1425" s="12" t="s">
        <v>52</v>
      </c>
    </row>
    <row r="1426" spans="1:11" x14ac:dyDescent="0.35">
      <c r="A1426" s="12" t="e">
        <f t="shared" si="73"/>
        <v>#N/A</v>
      </c>
      <c r="B1426" s="12">
        <f t="shared" si="75"/>
        <v>1</v>
      </c>
      <c r="C1426" s="12" t="e">
        <f t="shared" si="74"/>
        <v>#N/A</v>
      </c>
      <c r="D1426" t="s">
        <v>4190</v>
      </c>
      <c r="E1426" t="s">
        <v>5220</v>
      </c>
      <c r="F1426" t="s">
        <v>5221</v>
      </c>
      <c r="G1426">
        <v>95121810</v>
      </c>
      <c r="H1426" t="s">
        <v>5237</v>
      </c>
      <c r="I1426" t="s">
        <v>5238</v>
      </c>
      <c r="J1426" t="s">
        <v>5239</v>
      </c>
      <c r="K1426" s="12" t="s">
        <v>52</v>
      </c>
    </row>
    <row r="1427" spans="1:11" x14ac:dyDescent="0.35">
      <c r="A1427" s="12" t="e">
        <f t="shared" si="73"/>
        <v>#N/A</v>
      </c>
      <c r="B1427" s="12">
        <f t="shared" si="75"/>
        <v>1</v>
      </c>
      <c r="C1427" s="12" t="e">
        <f t="shared" si="74"/>
        <v>#N/A</v>
      </c>
      <c r="D1427" t="s">
        <v>4190</v>
      </c>
      <c r="E1427" t="s">
        <v>5220</v>
      </c>
      <c r="F1427" t="s">
        <v>5240</v>
      </c>
      <c r="G1427">
        <v>81102203</v>
      </c>
      <c r="H1427" t="s">
        <v>5241</v>
      </c>
      <c r="I1427" t="s">
        <v>5242</v>
      </c>
      <c r="J1427" t="s">
        <v>5243</v>
      </c>
      <c r="K1427" s="12" t="s">
        <v>1902</v>
      </c>
    </row>
    <row r="1428" spans="1:11" x14ac:dyDescent="0.35">
      <c r="A1428" s="12" t="e">
        <f t="shared" si="73"/>
        <v>#N/A</v>
      </c>
      <c r="B1428" s="12">
        <f t="shared" si="75"/>
        <v>1</v>
      </c>
      <c r="C1428" s="12" t="e">
        <f t="shared" si="74"/>
        <v>#N/A</v>
      </c>
      <c r="D1428" t="s">
        <v>4190</v>
      </c>
      <c r="E1428" t="s">
        <v>5220</v>
      </c>
      <c r="F1428" t="s">
        <v>5240</v>
      </c>
      <c r="G1428">
        <v>72141206</v>
      </c>
      <c r="H1428" t="s">
        <v>5244</v>
      </c>
      <c r="I1428" t="s">
        <v>5245</v>
      </c>
      <c r="J1428" t="s">
        <v>5244</v>
      </c>
      <c r="K1428" s="12" t="s">
        <v>52</v>
      </c>
    </row>
    <row r="1429" spans="1:11" x14ac:dyDescent="0.35">
      <c r="A1429" s="12" t="e">
        <f t="shared" si="73"/>
        <v>#N/A</v>
      </c>
      <c r="B1429" s="12">
        <f t="shared" si="75"/>
        <v>1</v>
      </c>
      <c r="C1429" s="12" t="e">
        <f t="shared" si="74"/>
        <v>#N/A</v>
      </c>
      <c r="D1429" t="s">
        <v>4190</v>
      </c>
      <c r="E1429" t="s">
        <v>5246</v>
      </c>
      <c r="F1429" t="s">
        <v>5247</v>
      </c>
      <c r="G1429">
        <v>25101509</v>
      </c>
      <c r="H1429" t="s">
        <v>5248</v>
      </c>
      <c r="I1429" t="s">
        <v>5249</v>
      </c>
      <c r="J1429" t="s">
        <v>5250</v>
      </c>
      <c r="K1429" s="12" t="s">
        <v>1902</v>
      </c>
    </row>
    <row r="1430" spans="1:11" x14ac:dyDescent="0.35">
      <c r="A1430" s="12" t="e">
        <f t="shared" si="73"/>
        <v>#N/A</v>
      </c>
      <c r="B1430" s="12">
        <f t="shared" si="75"/>
        <v>1</v>
      </c>
      <c r="C1430" s="12" t="e">
        <f t="shared" si="74"/>
        <v>#N/A</v>
      </c>
      <c r="D1430" t="s">
        <v>4190</v>
      </c>
      <c r="E1430" t="s">
        <v>5246</v>
      </c>
      <c r="F1430" t="s">
        <v>5247</v>
      </c>
      <c r="G1430">
        <v>25101900</v>
      </c>
      <c r="H1430" t="s">
        <v>5251</v>
      </c>
      <c r="I1430" t="s">
        <v>5252</v>
      </c>
      <c r="J1430" t="s">
        <v>5253</v>
      </c>
      <c r="K1430" s="12" t="s">
        <v>52</v>
      </c>
    </row>
    <row r="1431" spans="1:11" x14ac:dyDescent="0.35">
      <c r="A1431" s="12" t="e">
        <f t="shared" si="73"/>
        <v>#N/A</v>
      </c>
      <c r="B1431" s="12">
        <f t="shared" si="75"/>
        <v>1</v>
      </c>
      <c r="C1431" s="12" t="e">
        <f t="shared" si="74"/>
        <v>#N/A</v>
      </c>
      <c r="D1431" t="s">
        <v>4190</v>
      </c>
      <c r="E1431" t="s">
        <v>5246</v>
      </c>
      <c r="F1431" t="s">
        <v>5247</v>
      </c>
      <c r="G1431">
        <v>78111601</v>
      </c>
      <c r="H1431" t="s">
        <v>5254</v>
      </c>
      <c r="I1431" t="s">
        <v>5255</v>
      </c>
      <c r="J1431" t="s">
        <v>5256</v>
      </c>
      <c r="K1431" s="12" t="s">
        <v>52</v>
      </c>
    </row>
    <row r="1432" spans="1:11" x14ac:dyDescent="0.35">
      <c r="A1432" s="12" t="e">
        <f t="shared" si="73"/>
        <v>#N/A</v>
      </c>
      <c r="B1432" s="12">
        <f t="shared" si="75"/>
        <v>1</v>
      </c>
      <c r="C1432" s="12" t="e">
        <f t="shared" si="74"/>
        <v>#N/A</v>
      </c>
      <c r="D1432" t="s">
        <v>4190</v>
      </c>
      <c r="E1432" t="s">
        <v>5246</v>
      </c>
      <c r="F1432" t="s">
        <v>5247</v>
      </c>
      <c r="G1432">
        <v>25121606</v>
      </c>
      <c r="H1432" t="s">
        <v>5257</v>
      </c>
      <c r="I1432" t="s">
        <v>5258</v>
      </c>
      <c r="J1432" t="s">
        <v>5257</v>
      </c>
      <c r="K1432" s="12" t="s">
        <v>52</v>
      </c>
    </row>
    <row r="1433" spans="1:11" x14ac:dyDescent="0.35">
      <c r="A1433" s="12" t="e">
        <f t="shared" si="73"/>
        <v>#N/A</v>
      </c>
      <c r="B1433" s="12">
        <f t="shared" si="75"/>
        <v>1</v>
      </c>
      <c r="C1433" s="12" t="e">
        <f t="shared" si="74"/>
        <v>#N/A</v>
      </c>
      <c r="D1433" t="s">
        <v>4190</v>
      </c>
      <c r="E1433" t="s">
        <v>5246</v>
      </c>
      <c r="F1433" t="s">
        <v>5259</v>
      </c>
      <c r="G1433">
        <v>81102200</v>
      </c>
      <c r="H1433" t="s">
        <v>3380</v>
      </c>
      <c r="I1433" t="s">
        <v>5260</v>
      </c>
      <c r="J1433" t="s">
        <v>5261</v>
      </c>
      <c r="K1433" s="12" t="s">
        <v>1902</v>
      </c>
    </row>
    <row r="1434" spans="1:11" x14ac:dyDescent="0.35">
      <c r="A1434" s="12" t="e">
        <f t="shared" si="73"/>
        <v>#N/A</v>
      </c>
      <c r="B1434" s="12">
        <f t="shared" si="75"/>
        <v>1</v>
      </c>
      <c r="C1434" s="12" t="e">
        <f t="shared" si="74"/>
        <v>#N/A</v>
      </c>
      <c r="D1434" t="s">
        <v>4190</v>
      </c>
      <c r="E1434" t="s">
        <v>5246</v>
      </c>
      <c r="F1434" t="s">
        <v>5259</v>
      </c>
      <c r="G1434">
        <v>78110000</v>
      </c>
      <c r="H1434" t="s">
        <v>5262</v>
      </c>
      <c r="I1434" t="s">
        <v>5263</v>
      </c>
      <c r="J1434" t="s">
        <v>5264</v>
      </c>
      <c r="K1434" s="12" t="s">
        <v>52</v>
      </c>
    </row>
    <row r="1435" spans="1:11" x14ac:dyDescent="0.35">
      <c r="A1435" s="12" t="e">
        <f t="shared" si="73"/>
        <v>#N/A</v>
      </c>
      <c r="B1435" s="12">
        <f t="shared" si="75"/>
        <v>1</v>
      </c>
      <c r="C1435" s="12" t="e">
        <f t="shared" si="74"/>
        <v>#N/A</v>
      </c>
      <c r="D1435" t="s">
        <v>4190</v>
      </c>
      <c r="E1435" t="s">
        <v>5246</v>
      </c>
      <c r="F1435" t="s">
        <v>5259</v>
      </c>
      <c r="G1435">
        <v>25101600</v>
      </c>
      <c r="H1435" t="s">
        <v>5265</v>
      </c>
      <c r="I1435" t="s">
        <v>5266</v>
      </c>
      <c r="J1435" t="s">
        <v>5267</v>
      </c>
      <c r="K1435" s="12" t="s">
        <v>52</v>
      </c>
    </row>
    <row r="1436" spans="1:11" x14ac:dyDescent="0.35">
      <c r="A1436" s="12" t="e">
        <f t="shared" si="73"/>
        <v>#N/A</v>
      </c>
      <c r="B1436" s="12">
        <f t="shared" si="75"/>
        <v>1</v>
      </c>
      <c r="C1436" s="12" t="e">
        <f t="shared" si="74"/>
        <v>#N/A</v>
      </c>
      <c r="D1436" t="s">
        <v>4190</v>
      </c>
      <c r="E1436" t="s">
        <v>5246</v>
      </c>
      <c r="F1436" t="s">
        <v>5259</v>
      </c>
      <c r="G1436">
        <v>78112000</v>
      </c>
      <c r="H1436" t="s">
        <v>5268</v>
      </c>
      <c r="I1436" t="s">
        <v>5269</v>
      </c>
      <c r="J1436" t="s">
        <v>5270</v>
      </c>
      <c r="K1436" s="12" t="s">
        <v>52</v>
      </c>
    </row>
    <row r="1437" spans="1:11" x14ac:dyDescent="0.35">
      <c r="A1437" s="12" t="e">
        <f t="shared" si="73"/>
        <v>#N/A</v>
      </c>
      <c r="B1437" s="12">
        <f t="shared" si="75"/>
        <v>1</v>
      </c>
      <c r="C1437" s="12" t="e">
        <f t="shared" si="74"/>
        <v>#N/A</v>
      </c>
      <c r="D1437" t="s">
        <v>4190</v>
      </c>
      <c r="E1437" t="s">
        <v>5246</v>
      </c>
      <c r="F1437" t="s">
        <v>5271</v>
      </c>
      <c r="G1437">
        <v>23153200</v>
      </c>
      <c r="H1437" t="s">
        <v>5271</v>
      </c>
      <c r="I1437" t="s">
        <v>5272</v>
      </c>
      <c r="J1437" t="s">
        <v>5271</v>
      </c>
      <c r="K1437" s="12" t="s">
        <v>1902</v>
      </c>
    </row>
    <row r="1438" spans="1:11" x14ac:dyDescent="0.35">
      <c r="A1438" s="12" t="e">
        <f t="shared" si="73"/>
        <v>#N/A</v>
      </c>
      <c r="B1438" s="12">
        <f t="shared" si="75"/>
        <v>1</v>
      </c>
      <c r="C1438" s="12" t="e">
        <f t="shared" si="74"/>
        <v>#N/A</v>
      </c>
      <c r="D1438" t="s">
        <v>4190</v>
      </c>
      <c r="E1438" t="s">
        <v>5246</v>
      </c>
      <c r="F1438" t="s">
        <v>5271</v>
      </c>
      <c r="G1438">
        <v>23101519</v>
      </c>
      <c r="H1438" t="s">
        <v>5273</v>
      </c>
      <c r="I1438" t="s">
        <v>5274</v>
      </c>
      <c r="J1438" t="s">
        <v>5273</v>
      </c>
      <c r="K1438" s="12" t="s">
        <v>52</v>
      </c>
    </row>
    <row r="1439" spans="1:11" x14ac:dyDescent="0.35">
      <c r="A1439" s="12" t="e">
        <f t="shared" si="73"/>
        <v>#N/A</v>
      </c>
      <c r="B1439" s="12">
        <f t="shared" si="75"/>
        <v>1</v>
      </c>
      <c r="C1439" s="12" t="e">
        <f t="shared" si="74"/>
        <v>#N/A</v>
      </c>
      <c r="D1439" t="s">
        <v>4190</v>
      </c>
      <c r="E1439" t="s">
        <v>5246</v>
      </c>
      <c r="F1439" t="s">
        <v>5271</v>
      </c>
      <c r="G1439">
        <v>42296200</v>
      </c>
      <c r="H1439" t="s">
        <v>5275</v>
      </c>
      <c r="I1439" t="s">
        <v>5276</v>
      </c>
      <c r="J1439" t="s">
        <v>5275</v>
      </c>
      <c r="K1439" s="12" t="s">
        <v>52</v>
      </c>
    </row>
    <row r="1440" spans="1:11" x14ac:dyDescent="0.35">
      <c r="A1440" s="12" t="e">
        <f t="shared" si="73"/>
        <v>#N/A</v>
      </c>
      <c r="B1440" s="12">
        <f t="shared" si="75"/>
        <v>1</v>
      </c>
      <c r="C1440" s="12" t="e">
        <f t="shared" si="74"/>
        <v>#N/A</v>
      </c>
      <c r="D1440" t="s">
        <v>4190</v>
      </c>
      <c r="E1440" t="s">
        <v>5246</v>
      </c>
      <c r="F1440" t="s">
        <v>5277</v>
      </c>
      <c r="G1440">
        <v>64101700</v>
      </c>
      <c r="H1440" t="s">
        <v>5278</v>
      </c>
      <c r="I1440" t="s">
        <v>5279</v>
      </c>
      <c r="J1440" t="s">
        <v>5278</v>
      </c>
      <c r="K1440" s="12" t="s">
        <v>1902</v>
      </c>
    </row>
    <row r="1441" spans="1:11" x14ac:dyDescent="0.35">
      <c r="A1441" s="12" t="e">
        <f t="shared" si="73"/>
        <v>#N/A</v>
      </c>
      <c r="B1441" s="12">
        <f t="shared" si="75"/>
        <v>1</v>
      </c>
      <c r="C1441" s="12" t="e">
        <f t="shared" si="74"/>
        <v>#N/A</v>
      </c>
      <c r="D1441" t="s">
        <v>4190</v>
      </c>
      <c r="E1441" t="s">
        <v>5246</v>
      </c>
      <c r="F1441" t="s">
        <v>5280</v>
      </c>
      <c r="G1441">
        <v>32152000</v>
      </c>
      <c r="H1441" t="s">
        <v>5281</v>
      </c>
      <c r="I1441" t="s">
        <v>5282</v>
      </c>
      <c r="J1441" t="s">
        <v>5283</v>
      </c>
      <c r="K1441" s="12" t="s">
        <v>1902</v>
      </c>
    </row>
    <row r="1442" spans="1:11" x14ac:dyDescent="0.35">
      <c r="A1442" s="12" t="e">
        <f t="shared" si="73"/>
        <v>#N/A</v>
      </c>
      <c r="B1442" s="12">
        <f t="shared" si="75"/>
        <v>1</v>
      </c>
      <c r="C1442" s="12" t="e">
        <f t="shared" si="74"/>
        <v>#N/A</v>
      </c>
      <c r="D1442" t="s">
        <v>4190</v>
      </c>
      <c r="E1442" t="s">
        <v>5246</v>
      </c>
      <c r="F1442" t="s">
        <v>5280</v>
      </c>
      <c r="G1442">
        <v>41111900</v>
      </c>
      <c r="H1442" t="s">
        <v>5284</v>
      </c>
      <c r="I1442" t="s">
        <v>5285</v>
      </c>
      <c r="J1442" t="s">
        <v>5286</v>
      </c>
      <c r="K1442" s="12" t="s">
        <v>1902</v>
      </c>
    </row>
    <row r="1443" spans="1:11" x14ac:dyDescent="0.35">
      <c r="A1443" s="12" t="e">
        <f t="shared" si="73"/>
        <v>#N/A</v>
      </c>
      <c r="B1443" s="12">
        <f t="shared" si="75"/>
        <v>1</v>
      </c>
      <c r="C1443" s="12" t="e">
        <f t="shared" si="74"/>
        <v>#N/A</v>
      </c>
      <c r="D1443" t="s">
        <v>4190</v>
      </c>
      <c r="E1443" t="s">
        <v>5246</v>
      </c>
      <c r="F1443" t="s">
        <v>5280</v>
      </c>
      <c r="G1443">
        <v>32101656</v>
      </c>
      <c r="H1443" t="s">
        <v>5287</v>
      </c>
      <c r="I1443" t="s">
        <v>5288</v>
      </c>
      <c r="J1443" t="s">
        <v>5287</v>
      </c>
      <c r="K1443" s="12" t="s">
        <v>52</v>
      </c>
    </row>
    <row r="1444" spans="1:11" x14ac:dyDescent="0.35">
      <c r="A1444" s="12" t="e">
        <f t="shared" si="73"/>
        <v>#N/A</v>
      </c>
      <c r="B1444" s="12">
        <f t="shared" si="75"/>
        <v>1</v>
      </c>
      <c r="C1444" s="12" t="e">
        <f t="shared" si="74"/>
        <v>#N/A</v>
      </c>
      <c r="D1444" t="s">
        <v>4190</v>
      </c>
      <c r="E1444" t="s">
        <v>5246</v>
      </c>
      <c r="F1444" t="s">
        <v>5280</v>
      </c>
      <c r="G1444">
        <v>39111904</v>
      </c>
      <c r="H1444" t="s">
        <v>5289</v>
      </c>
      <c r="I1444" t="s">
        <v>5290</v>
      </c>
      <c r="J1444" t="s">
        <v>5289</v>
      </c>
      <c r="K1444" s="12" t="s">
        <v>52</v>
      </c>
    </row>
    <row r="1445" spans="1:11" x14ac:dyDescent="0.35">
      <c r="A1445" s="12" t="e">
        <f t="shared" si="73"/>
        <v>#N/A</v>
      </c>
      <c r="B1445" s="12">
        <f t="shared" si="75"/>
        <v>1</v>
      </c>
      <c r="C1445" s="12" t="e">
        <f t="shared" si="74"/>
        <v>#N/A</v>
      </c>
      <c r="D1445" t="s">
        <v>4190</v>
      </c>
      <c r="E1445" t="s">
        <v>5246</v>
      </c>
      <c r="F1445" t="s">
        <v>5280</v>
      </c>
      <c r="G1445">
        <v>32151800</v>
      </c>
      <c r="H1445" t="s">
        <v>5291</v>
      </c>
      <c r="I1445" t="s">
        <v>5292</v>
      </c>
      <c r="J1445" t="s">
        <v>5293</v>
      </c>
      <c r="K1445" s="12" t="s">
        <v>52</v>
      </c>
    </row>
    <row r="1446" spans="1:11" x14ac:dyDescent="0.35">
      <c r="A1446" s="12" t="e">
        <f t="shared" si="73"/>
        <v>#N/A</v>
      </c>
      <c r="B1446" s="12">
        <f t="shared" si="75"/>
        <v>1</v>
      </c>
      <c r="C1446" s="12" t="e">
        <f t="shared" si="74"/>
        <v>#N/A</v>
      </c>
      <c r="D1446" t="s">
        <v>4190</v>
      </c>
      <c r="E1446" t="s">
        <v>5246</v>
      </c>
      <c r="F1446" t="s">
        <v>5294</v>
      </c>
      <c r="G1446">
        <v>82141704</v>
      </c>
      <c r="H1446" t="s">
        <v>3463</v>
      </c>
      <c r="I1446" t="s">
        <v>5295</v>
      </c>
      <c r="J1446" t="s">
        <v>3463</v>
      </c>
      <c r="K1446" s="12" t="s">
        <v>1902</v>
      </c>
    </row>
    <row r="1447" spans="1:11" x14ac:dyDescent="0.35">
      <c r="A1447" s="12" t="e">
        <f t="shared" si="73"/>
        <v>#N/A</v>
      </c>
      <c r="B1447" s="12">
        <f t="shared" si="75"/>
        <v>1</v>
      </c>
      <c r="C1447" s="12" t="e">
        <f t="shared" si="74"/>
        <v>#N/A</v>
      </c>
      <c r="D1447" t="s">
        <v>4190</v>
      </c>
      <c r="E1447" t="s">
        <v>5246</v>
      </c>
      <c r="F1447" t="s">
        <v>5294</v>
      </c>
      <c r="G1447">
        <v>82141706</v>
      </c>
      <c r="H1447" t="s">
        <v>5296</v>
      </c>
      <c r="I1447" t="s">
        <v>5297</v>
      </c>
      <c r="J1447" t="s">
        <v>5296</v>
      </c>
      <c r="K1447" s="12" t="s">
        <v>52</v>
      </c>
    </row>
    <row r="1448" spans="1:11" x14ac:dyDescent="0.35">
      <c r="A1448" s="12" t="e">
        <f t="shared" si="73"/>
        <v>#N/A</v>
      </c>
      <c r="B1448" s="12">
        <f t="shared" si="75"/>
        <v>1</v>
      </c>
      <c r="C1448" s="12" t="e">
        <f t="shared" si="74"/>
        <v>#N/A</v>
      </c>
      <c r="D1448" t="s">
        <v>4190</v>
      </c>
      <c r="E1448" t="s">
        <v>5246</v>
      </c>
      <c r="F1448" t="s">
        <v>5294</v>
      </c>
      <c r="G1448">
        <v>46201002</v>
      </c>
      <c r="H1448" t="s">
        <v>5298</v>
      </c>
      <c r="I1448" t="s">
        <v>5299</v>
      </c>
      <c r="J1448" t="s">
        <v>5298</v>
      </c>
      <c r="K1448" s="12" t="s">
        <v>52</v>
      </c>
    </row>
    <row r="1449" spans="1:11" x14ac:dyDescent="0.35">
      <c r="A1449" s="12" t="e">
        <f t="shared" si="73"/>
        <v>#N/A</v>
      </c>
      <c r="B1449" s="12">
        <f t="shared" si="75"/>
        <v>1</v>
      </c>
      <c r="C1449" s="12" t="e">
        <f t="shared" si="74"/>
        <v>#N/A</v>
      </c>
      <c r="D1449" t="s">
        <v>4190</v>
      </c>
      <c r="E1449" t="s">
        <v>5246</v>
      </c>
      <c r="F1449" t="s">
        <v>5294</v>
      </c>
      <c r="G1449">
        <v>71151007</v>
      </c>
      <c r="H1449" t="s">
        <v>5300</v>
      </c>
      <c r="I1449" t="s">
        <v>5301</v>
      </c>
      <c r="J1449" t="s">
        <v>5300</v>
      </c>
      <c r="K1449" s="12" t="s">
        <v>52</v>
      </c>
    </row>
    <row r="1450" spans="1:11" x14ac:dyDescent="0.35">
      <c r="A1450" s="12" t="e">
        <f t="shared" si="73"/>
        <v>#N/A</v>
      </c>
      <c r="B1450" s="12">
        <f t="shared" si="75"/>
        <v>1</v>
      </c>
      <c r="C1450" s="12" t="e">
        <f t="shared" si="74"/>
        <v>#N/A</v>
      </c>
      <c r="D1450" t="s">
        <v>4190</v>
      </c>
      <c r="E1450" t="s">
        <v>5302</v>
      </c>
      <c r="F1450" t="s">
        <v>5303</v>
      </c>
      <c r="G1450">
        <v>81000000</v>
      </c>
      <c r="H1450" t="s">
        <v>4882</v>
      </c>
      <c r="I1450" t="s">
        <v>5304</v>
      </c>
      <c r="J1450" t="s">
        <v>5305</v>
      </c>
      <c r="K1450" s="12" t="s">
        <v>1902</v>
      </c>
    </row>
    <row r="1451" spans="1:11" x14ac:dyDescent="0.35">
      <c r="A1451" s="12" t="e">
        <f t="shared" si="73"/>
        <v>#N/A</v>
      </c>
      <c r="B1451" s="12">
        <f t="shared" si="75"/>
        <v>1</v>
      </c>
      <c r="C1451" s="12" t="e">
        <f t="shared" si="74"/>
        <v>#N/A</v>
      </c>
      <c r="D1451" t="s">
        <v>4190</v>
      </c>
      <c r="E1451" t="s">
        <v>5302</v>
      </c>
      <c r="F1451" t="s">
        <v>5303</v>
      </c>
      <c r="G1451">
        <v>43000000</v>
      </c>
      <c r="H1451" t="s">
        <v>5306</v>
      </c>
      <c r="I1451" t="s">
        <v>5307</v>
      </c>
      <c r="J1451" t="s">
        <v>5308</v>
      </c>
      <c r="K1451" s="12" t="s">
        <v>52</v>
      </c>
    </row>
    <row r="1452" spans="1:11" x14ac:dyDescent="0.35">
      <c r="A1452" s="12" t="e">
        <f t="shared" si="73"/>
        <v>#N/A</v>
      </c>
      <c r="B1452" s="12">
        <f t="shared" si="75"/>
        <v>1</v>
      </c>
      <c r="C1452" s="12" t="e">
        <f t="shared" si="74"/>
        <v>#N/A</v>
      </c>
      <c r="D1452" t="s">
        <v>86</v>
      </c>
      <c r="E1452" t="s">
        <v>5309</v>
      </c>
      <c r="F1452" t="s">
        <v>5310</v>
      </c>
      <c r="G1452">
        <v>72121406</v>
      </c>
      <c r="H1452" t="s">
        <v>5311</v>
      </c>
      <c r="I1452" t="s">
        <v>5312</v>
      </c>
      <c r="J1452" t="s">
        <v>5311</v>
      </c>
      <c r="K1452" s="12" t="s">
        <v>1902</v>
      </c>
    </row>
    <row r="1453" spans="1:11" x14ac:dyDescent="0.35">
      <c r="A1453" s="12" t="e">
        <f t="shared" si="73"/>
        <v>#N/A</v>
      </c>
      <c r="B1453" s="12">
        <f t="shared" si="75"/>
        <v>1</v>
      </c>
      <c r="C1453" s="12" t="e">
        <f t="shared" si="74"/>
        <v>#N/A</v>
      </c>
      <c r="D1453" t="s">
        <v>86</v>
      </c>
      <c r="E1453" t="s">
        <v>5309</v>
      </c>
      <c r="F1453" t="s">
        <v>5310</v>
      </c>
      <c r="G1453">
        <v>72121406</v>
      </c>
      <c r="H1453" t="s">
        <v>5311</v>
      </c>
      <c r="I1453" t="s">
        <v>5313</v>
      </c>
      <c r="J1453" t="s">
        <v>5314</v>
      </c>
      <c r="K1453" s="12" t="s">
        <v>52</v>
      </c>
    </row>
    <row r="1454" spans="1:11" x14ac:dyDescent="0.35">
      <c r="A1454" s="12" t="e">
        <f t="shared" si="73"/>
        <v>#N/A</v>
      </c>
      <c r="B1454" s="12">
        <f t="shared" si="75"/>
        <v>1</v>
      </c>
      <c r="C1454" s="12" t="e">
        <f t="shared" si="74"/>
        <v>#N/A</v>
      </c>
      <c r="D1454" t="s">
        <v>86</v>
      </c>
      <c r="E1454" t="s">
        <v>5309</v>
      </c>
      <c r="F1454" t="s">
        <v>5310</v>
      </c>
      <c r="G1454">
        <v>72121406</v>
      </c>
      <c r="H1454" t="s">
        <v>5311</v>
      </c>
      <c r="I1454" t="s">
        <v>5315</v>
      </c>
      <c r="J1454" t="s">
        <v>5316</v>
      </c>
      <c r="K1454" s="12" t="s">
        <v>52</v>
      </c>
    </row>
    <row r="1455" spans="1:11" x14ac:dyDescent="0.35">
      <c r="A1455" s="12" t="e">
        <f t="shared" si="73"/>
        <v>#N/A</v>
      </c>
      <c r="B1455" s="12">
        <f t="shared" si="75"/>
        <v>1</v>
      </c>
      <c r="C1455" s="12" t="e">
        <f t="shared" si="74"/>
        <v>#N/A</v>
      </c>
      <c r="D1455" t="s">
        <v>86</v>
      </c>
      <c r="E1455" t="s">
        <v>5309</v>
      </c>
      <c r="F1455" t="s">
        <v>5310</v>
      </c>
      <c r="G1455">
        <v>72121406</v>
      </c>
      <c r="H1455" t="s">
        <v>5311</v>
      </c>
      <c r="I1455" t="s">
        <v>5317</v>
      </c>
      <c r="J1455" t="s">
        <v>5318</v>
      </c>
      <c r="K1455" s="12" t="s">
        <v>52</v>
      </c>
    </row>
    <row r="1456" spans="1:11" x14ac:dyDescent="0.35">
      <c r="A1456" s="12" t="e">
        <f t="shared" si="73"/>
        <v>#N/A</v>
      </c>
      <c r="B1456" s="12">
        <f t="shared" si="75"/>
        <v>1</v>
      </c>
      <c r="C1456" s="12" t="e">
        <f t="shared" si="74"/>
        <v>#N/A</v>
      </c>
      <c r="D1456" t="s">
        <v>86</v>
      </c>
      <c r="E1456" t="s">
        <v>5309</v>
      </c>
      <c r="F1456" t="s">
        <v>5310</v>
      </c>
      <c r="G1456">
        <v>72121406</v>
      </c>
      <c r="H1456" t="s">
        <v>5311</v>
      </c>
      <c r="I1456" t="s">
        <v>5319</v>
      </c>
      <c r="J1456" t="s">
        <v>5320</v>
      </c>
      <c r="K1456" s="12" t="s">
        <v>52</v>
      </c>
    </row>
    <row r="1457" spans="1:11" x14ac:dyDescent="0.35">
      <c r="A1457" s="12" t="e">
        <f t="shared" si="73"/>
        <v>#N/A</v>
      </c>
      <c r="B1457" s="12">
        <f t="shared" si="75"/>
        <v>1</v>
      </c>
      <c r="C1457" s="12" t="e">
        <f t="shared" si="74"/>
        <v>#N/A</v>
      </c>
      <c r="D1457" t="s">
        <v>86</v>
      </c>
      <c r="E1457" t="s">
        <v>5309</v>
      </c>
      <c r="F1457" t="s">
        <v>5310</v>
      </c>
      <c r="G1457">
        <v>95121902</v>
      </c>
      <c r="H1457" t="s">
        <v>5321</v>
      </c>
      <c r="I1457" t="s">
        <v>5322</v>
      </c>
      <c r="J1457" t="s">
        <v>5323</v>
      </c>
      <c r="K1457" s="12" t="s">
        <v>52</v>
      </c>
    </row>
    <row r="1458" spans="1:11" x14ac:dyDescent="0.35">
      <c r="A1458" s="12" t="e">
        <f t="shared" si="73"/>
        <v>#N/A</v>
      </c>
      <c r="B1458" s="12">
        <f t="shared" si="75"/>
        <v>1</v>
      </c>
      <c r="C1458" s="12" t="e">
        <f t="shared" si="74"/>
        <v>#N/A</v>
      </c>
      <c r="D1458" t="s">
        <v>86</v>
      </c>
      <c r="E1458" t="s">
        <v>5309</v>
      </c>
      <c r="F1458" t="s">
        <v>5324</v>
      </c>
      <c r="G1458">
        <v>72121403</v>
      </c>
      <c r="H1458" t="s">
        <v>5325</v>
      </c>
      <c r="I1458" t="s">
        <v>5326</v>
      </c>
      <c r="J1458" t="s">
        <v>5325</v>
      </c>
      <c r="K1458" s="12" t="s">
        <v>1902</v>
      </c>
    </row>
    <row r="1459" spans="1:11" x14ac:dyDescent="0.35">
      <c r="A1459" s="12" t="e">
        <f t="shared" si="73"/>
        <v>#N/A</v>
      </c>
      <c r="B1459" s="12">
        <f t="shared" si="75"/>
        <v>1</v>
      </c>
      <c r="C1459" s="12" t="e">
        <f t="shared" si="74"/>
        <v>#N/A</v>
      </c>
      <c r="D1459" t="s">
        <v>86</v>
      </c>
      <c r="E1459" t="s">
        <v>5309</v>
      </c>
      <c r="F1459" t="s">
        <v>5324</v>
      </c>
      <c r="G1459">
        <v>95121706</v>
      </c>
      <c r="H1459" t="s">
        <v>5327</v>
      </c>
      <c r="I1459" t="s">
        <v>5328</v>
      </c>
      <c r="J1459" t="s">
        <v>5329</v>
      </c>
      <c r="K1459" s="12" t="s">
        <v>52</v>
      </c>
    </row>
    <row r="1460" spans="1:11" x14ac:dyDescent="0.35">
      <c r="A1460" s="12" t="e">
        <f t="shared" si="73"/>
        <v>#N/A</v>
      </c>
      <c r="B1460" s="12">
        <f t="shared" si="75"/>
        <v>1</v>
      </c>
      <c r="C1460" s="12" t="e">
        <f t="shared" si="74"/>
        <v>#N/A</v>
      </c>
      <c r="D1460" t="s">
        <v>86</v>
      </c>
      <c r="E1460" t="s">
        <v>5309</v>
      </c>
      <c r="F1460" t="s">
        <v>5324</v>
      </c>
      <c r="G1460">
        <v>72152708</v>
      </c>
      <c r="H1460" t="s">
        <v>5330</v>
      </c>
      <c r="I1460" t="s">
        <v>5331</v>
      </c>
      <c r="J1460" t="s">
        <v>5332</v>
      </c>
      <c r="K1460" s="12" t="s">
        <v>52</v>
      </c>
    </row>
    <row r="1461" spans="1:11" x14ac:dyDescent="0.35">
      <c r="A1461" s="12" t="e">
        <f t="shared" si="73"/>
        <v>#N/A</v>
      </c>
      <c r="B1461" s="12">
        <f t="shared" si="75"/>
        <v>1</v>
      </c>
      <c r="C1461" s="12" t="e">
        <f t="shared" si="74"/>
        <v>#N/A</v>
      </c>
      <c r="D1461" t="s">
        <v>86</v>
      </c>
      <c r="E1461" t="s">
        <v>5309</v>
      </c>
      <c r="F1461" t="s">
        <v>5324</v>
      </c>
      <c r="G1461">
        <v>85101504</v>
      </c>
      <c r="H1461" t="s">
        <v>5333</v>
      </c>
      <c r="I1461" t="s">
        <v>5334</v>
      </c>
      <c r="J1461" t="s">
        <v>5335</v>
      </c>
      <c r="K1461" s="12" t="s">
        <v>52</v>
      </c>
    </row>
    <row r="1462" spans="1:11" x14ac:dyDescent="0.35">
      <c r="A1462" s="12" t="e">
        <f t="shared" si="73"/>
        <v>#N/A</v>
      </c>
      <c r="B1462" s="12">
        <f t="shared" si="75"/>
        <v>1</v>
      </c>
      <c r="C1462" s="12" t="e">
        <f t="shared" si="74"/>
        <v>#N/A</v>
      </c>
      <c r="D1462" t="s">
        <v>86</v>
      </c>
      <c r="E1462" t="s">
        <v>5309</v>
      </c>
      <c r="F1462" t="s">
        <v>5324</v>
      </c>
      <c r="G1462">
        <v>85101500</v>
      </c>
      <c r="H1462" t="s">
        <v>5336</v>
      </c>
      <c r="I1462" t="s">
        <v>5337</v>
      </c>
      <c r="J1462" t="s">
        <v>5338</v>
      </c>
      <c r="K1462" s="12" t="s">
        <v>52</v>
      </c>
    </row>
    <row r="1463" spans="1:11" x14ac:dyDescent="0.35">
      <c r="A1463" s="12" t="e">
        <f t="shared" si="73"/>
        <v>#N/A</v>
      </c>
      <c r="B1463" s="12">
        <f t="shared" si="75"/>
        <v>1</v>
      </c>
      <c r="C1463" s="12" t="e">
        <f t="shared" si="74"/>
        <v>#N/A</v>
      </c>
      <c r="D1463" t="s">
        <v>86</v>
      </c>
      <c r="E1463" t="s">
        <v>5309</v>
      </c>
      <c r="F1463" t="s">
        <v>5324</v>
      </c>
      <c r="G1463">
        <v>85121804</v>
      </c>
      <c r="H1463" t="s">
        <v>5339</v>
      </c>
      <c r="I1463" t="s">
        <v>5340</v>
      </c>
      <c r="J1463" t="s">
        <v>5341</v>
      </c>
      <c r="K1463" s="12" t="s">
        <v>52</v>
      </c>
    </row>
    <row r="1464" spans="1:11" x14ac:dyDescent="0.35">
      <c r="A1464" s="12" t="e">
        <f t="shared" si="73"/>
        <v>#N/A</v>
      </c>
      <c r="B1464" s="12">
        <f t="shared" si="75"/>
        <v>1</v>
      </c>
      <c r="C1464" s="12" t="e">
        <f t="shared" si="74"/>
        <v>#N/A</v>
      </c>
      <c r="D1464" t="s">
        <v>86</v>
      </c>
      <c r="E1464" t="s">
        <v>5309</v>
      </c>
      <c r="F1464" t="s">
        <v>5324</v>
      </c>
      <c r="G1464">
        <v>85171701</v>
      </c>
      <c r="H1464" t="s">
        <v>5342</v>
      </c>
      <c r="I1464" t="s">
        <v>5343</v>
      </c>
      <c r="J1464" t="s">
        <v>5344</v>
      </c>
      <c r="K1464" s="12" t="s">
        <v>52</v>
      </c>
    </row>
    <row r="1465" spans="1:11" x14ac:dyDescent="0.35">
      <c r="A1465" s="12" t="e">
        <f t="shared" si="73"/>
        <v>#N/A</v>
      </c>
      <c r="B1465" s="12">
        <f t="shared" si="75"/>
        <v>1</v>
      </c>
      <c r="C1465" s="12" t="e">
        <f t="shared" si="74"/>
        <v>#N/A</v>
      </c>
      <c r="D1465" t="s">
        <v>86</v>
      </c>
      <c r="E1465" t="s">
        <v>5309</v>
      </c>
      <c r="F1465" t="s">
        <v>5324</v>
      </c>
      <c r="G1465">
        <v>95121902</v>
      </c>
      <c r="H1465" t="s">
        <v>5321</v>
      </c>
      <c r="I1465" t="s">
        <v>5345</v>
      </c>
      <c r="J1465" t="s">
        <v>5346</v>
      </c>
      <c r="K1465" s="12" t="s">
        <v>52</v>
      </c>
    </row>
    <row r="1466" spans="1:11" x14ac:dyDescent="0.35">
      <c r="A1466" s="12" t="e">
        <f t="shared" si="73"/>
        <v>#N/A</v>
      </c>
      <c r="B1466" s="12">
        <f t="shared" si="75"/>
        <v>1</v>
      </c>
      <c r="C1466" s="12" t="e">
        <f t="shared" si="74"/>
        <v>#N/A</v>
      </c>
      <c r="D1466" t="s">
        <v>86</v>
      </c>
      <c r="E1466" t="s">
        <v>5309</v>
      </c>
      <c r="F1466" t="s">
        <v>5324</v>
      </c>
      <c r="G1466">
        <v>90111901</v>
      </c>
      <c r="H1466" t="s">
        <v>5347</v>
      </c>
      <c r="I1466" t="s">
        <v>5348</v>
      </c>
      <c r="J1466" t="s">
        <v>5349</v>
      </c>
      <c r="K1466" s="12" t="s">
        <v>52</v>
      </c>
    </row>
    <row r="1467" spans="1:11" x14ac:dyDescent="0.35">
      <c r="A1467" s="12" t="e">
        <f t="shared" si="73"/>
        <v>#N/A</v>
      </c>
      <c r="B1467" s="12">
        <f t="shared" si="75"/>
        <v>1</v>
      </c>
      <c r="C1467" s="12" t="e">
        <f t="shared" si="74"/>
        <v>#N/A</v>
      </c>
      <c r="D1467" t="s">
        <v>86</v>
      </c>
      <c r="E1467" t="s">
        <v>5309</v>
      </c>
      <c r="F1467" t="s">
        <v>5350</v>
      </c>
      <c r="G1467">
        <v>95121703</v>
      </c>
      <c r="H1467" t="s">
        <v>5351</v>
      </c>
      <c r="I1467" t="s">
        <v>5352</v>
      </c>
      <c r="J1467" t="s">
        <v>5353</v>
      </c>
      <c r="K1467" s="12" t="s">
        <v>1902</v>
      </c>
    </row>
    <row r="1468" spans="1:11" x14ac:dyDescent="0.35">
      <c r="A1468" s="12" t="e">
        <f t="shared" si="73"/>
        <v>#N/A</v>
      </c>
      <c r="B1468" s="12">
        <f t="shared" si="75"/>
        <v>1</v>
      </c>
      <c r="C1468" s="12" t="e">
        <f t="shared" si="74"/>
        <v>#N/A</v>
      </c>
      <c r="D1468" t="s">
        <v>86</v>
      </c>
      <c r="E1468" t="s">
        <v>5309</v>
      </c>
      <c r="F1468" t="s">
        <v>4683</v>
      </c>
      <c r="G1468">
        <v>72141401</v>
      </c>
      <c r="H1468" t="s">
        <v>5354</v>
      </c>
      <c r="I1468" t="s">
        <v>5355</v>
      </c>
      <c r="J1468" t="s">
        <v>5354</v>
      </c>
      <c r="K1468" s="12" t="s">
        <v>1902</v>
      </c>
    </row>
    <row r="1469" spans="1:11" x14ac:dyDescent="0.35">
      <c r="A1469" s="12" t="e">
        <f t="shared" si="73"/>
        <v>#N/A</v>
      </c>
      <c r="B1469" s="12">
        <f t="shared" si="75"/>
        <v>1</v>
      </c>
      <c r="C1469" s="12" t="e">
        <f t="shared" si="74"/>
        <v>#N/A</v>
      </c>
      <c r="D1469" t="s">
        <v>86</v>
      </c>
      <c r="E1469" t="s">
        <v>5309</v>
      </c>
      <c r="F1469" t="s">
        <v>4683</v>
      </c>
      <c r="G1469">
        <v>72141402</v>
      </c>
      <c r="H1469" t="s">
        <v>5356</v>
      </c>
      <c r="I1469" t="s">
        <v>5357</v>
      </c>
      <c r="J1469" t="s">
        <v>5356</v>
      </c>
      <c r="K1469" s="12" t="s">
        <v>52</v>
      </c>
    </row>
    <row r="1470" spans="1:11" x14ac:dyDescent="0.35">
      <c r="A1470" s="12" t="e">
        <f t="shared" si="73"/>
        <v>#N/A</v>
      </c>
      <c r="B1470" s="12">
        <f t="shared" si="75"/>
        <v>1</v>
      </c>
      <c r="C1470" s="12" t="e">
        <f t="shared" si="74"/>
        <v>#N/A</v>
      </c>
      <c r="D1470" t="s">
        <v>86</v>
      </c>
      <c r="E1470" t="s">
        <v>5309</v>
      </c>
      <c r="F1470" t="s">
        <v>4683</v>
      </c>
      <c r="G1470">
        <v>92101702</v>
      </c>
      <c r="H1470" t="s">
        <v>5358</v>
      </c>
      <c r="I1470" t="s">
        <v>5359</v>
      </c>
      <c r="J1470" t="s">
        <v>5360</v>
      </c>
      <c r="K1470" s="12" t="s">
        <v>52</v>
      </c>
    </row>
    <row r="1471" spans="1:11" x14ac:dyDescent="0.35">
      <c r="A1471" s="12" t="e">
        <f t="shared" si="73"/>
        <v>#N/A</v>
      </c>
      <c r="B1471" s="12">
        <f t="shared" si="75"/>
        <v>1</v>
      </c>
      <c r="C1471" s="12" t="e">
        <f t="shared" si="74"/>
        <v>#N/A</v>
      </c>
      <c r="D1471" t="s">
        <v>86</v>
      </c>
      <c r="E1471" t="s">
        <v>5309</v>
      </c>
      <c r="F1471" t="s">
        <v>5361</v>
      </c>
      <c r="G1471">
        <v>95121702</v>
      </c>
      <c r="H1471" t="s">
        <v>5362</v>
      </c>
      <c r="I1471" t="s">
        <v>5363</v>
      </c>
      <c r="J1471" t="s">
        <v>5364</v>
      </c>
      <c r="K1471" s="12" t="s">
        <v>1902</v>
      </c>
    </row>
    <row r="1472" spans="1:11" x14ac:dyDescent="0.35">
      <c r="A1472" s="12" t="e">
        <f t="shared" si="73"/>
        <v>#N/A</v>
      </c>
      <c r="B1472" s="12">
        <f t="shared" si="75"/>
        <v>1</v>
      </c>
      <c r="C1472" s="12" t="e">
        <f t="shared" si="74"/>
        <v>#N/A</v>
      </c>
      <c r="D1472" t="s">
        <v>86</v>
      </c>
      <c r="E1472" t="s">
        <v>5309</v>
      </c>
      <c r="F1472" t="s">
        <v>5365</v>
      </c>
      <c r="G1472">
        <v>72121008</v>
      </c>
      <c r="H1472" t="s">
        <v>5366</v>
      </c>
      <c r="I1472" t="s">
        <v>5367</v>
      </c>
      <c r="J1472" t="s">
        <v>5366</v>
      </c>
      <c r="K1472" s="12" t="s">
        <v>1902</v>
      </c>
    </row>
    <row r="1473" spans="1:11" x14ac:dyDescent="0.35">
      <c r="A1473" s="12" t="e">
        <f t="shared" si="73"/>
        <v>#N/A</v>
      </c>
      <c r="B1473" s="12">
        <f t="shared" si="75"/>
        <v>1</v>
      </c>
      <c r="C1473" s="12" t="e">
        <f t="shared" si="74"/>
        <v>#N/A</v>
      </c>
      <c r="D1473" t="s">
        <v>86</v>
      </c>
      <c r="E1473" t="s">
        <v>5309</v>
      </c>
      <c r="F1473" t="s">
        <v>5368</v>
      </c>
      <c r="G1473">
        <v>72121100</v>
      </c>
      <c r="H1473" t="s">
        <v>5369</v>
      </c>
      <c r="I1473" t="s">
        <v>5370</v>
      </c>
      <c r="J1473" t="s">
        <v>5369</v>
      </c>
      <c r="K1473" s="12" t="s">
        <v>1902</v>
      </c>
    </row>
    <row r="1474" spans="1:11" x14ac:dyDescent="0.35">
      <c r="A1474" s="12" t="e">
        <f t="shared" si="73"/>
        <v>#N/A</v>
      </c>
      <c r="B1474" s="12">
        <f t="shared" si="75"/>
        <v>1</v>
      </c>
      <c r="C1474" s="12" t="e">
        <f t="shared" si="74"/>
        <v>#N/A</v>
      </c>
      <c r="D1474" t="s">
        <v>86</v>
      </c>
      <c r="E1474" t="s">
        <v>5309</v>
      </c>
      <c r="F1474" t="s">
        <v>5371</v>
      </c>
      <c r="G1474">
        <v>72121400</v>
      </c>
      <c r="H1474" t="s">
        <v>5372</v>
      </c>
      <c r="I1474" t="s">
        <v>5373</v>
      </c>
      <c r="J1474" t="s">
        <v>5374</v>
      </c>
      <c r="K1474" s="12" t="s">
        <v>1902</v>
      </c>
    </row>
    <row r="1475" spans="1:11" x14ac:dyDescent="0.35">
      <c r="A1475" s="12" t="e">
        <f t="shared" ref="A1475:A1538" si="76">"A"&amp;C1475&amp;"B"&amp;B1475</f>
        <v>#N/A</v>
      </c>
      <c r="B1475" s="12">
        <f t="shared" si="75"/>
        <v>1</v>
      </c>
      <c r="C1475" s="12" t="e">
        <f t="shared" ref="C1475:C1538" si="77">VLOOKUP(D1475&amp;E1475&amp;F1475,T:U,2,FALSE)</f>
        <v>#N/A</v>
      </c>
      <c r="D1475" t="s">
        <v>86</v>
      </c>
      <c r="E1475" t="s">
        <v>5309</v>
      </c>
      <c r="F1475" t="s">
        <v>5371</v>
      </c>
      <c r="G1475">
        <v>72121402</v>
      </c>
      <c r="H1475" t="s">
        <v>5375</v>
      </c>
      <c r="I1475" t="s">
        <v>5376</v>
      </c>
      <c r="J1475" t="s">
        <v>5375</v>
      </c>
      <c r="K1475" s="12" t="s">
        <v>52</v>
      </c>
    </row>
    <row r="1476" spans="1:11" x14ac:dyDescent="0.35">
      <c r="A1476" s="12" t="e">
        <f t="shared" si="76"/>
        <v>#N/A</v>
      </c>
      <c r="B1476" s="12">
        <f t="shared" ref="B1476:B1539" si="78">IFERROR(IF(C1476=C1475,B1475+1,1),1)</f>
        <v>1</v>
      </c>
      <c r="C1476" s="12" t="e">
        <f t="shared" si="77"/>
        <v>#N/A</v>
      </c>
      <c r="D1476" t="s">
        <v>86</v>
      </c>
      <c r="E1476" t="s">
        <v>5309</v>
      </c>
      <c r="F1476" t="s">
        <v>5371</v>
      </c>
      <c r="G1476">
        <v>72121404</v>
      </c>
      <c r="H1476" t="s">
        <v>5377</v>
      </c>
      <c r="I1476" t="s">
        <v>5378</v>
      </c>
      <c r="J1476" t="s">
        <v>5377</v>
      </c>
      <c r="K1476" s="12" t="s">
        <v>52</v>
      </c>
    </row>
    <row r="1477" spans="1:11" x14ac:dyDescent="0.35">
      <c r="A1477" s="12" t="e">
        <f t="shared" si="76"/>
        <v>#N/A</v>
      </c>
      <c r="B1477" s="12">
        <f t="shared" si="78"/>
        <v>1</v>
      </c>
      <c r="C1477" s="12" t="e">
        <f t="shared" si="77"/>
        <v>#N/A</v>
      </c>
      <c r="D1477" t="s">
        <v>86</v>
      </c>
      <c r="E1477" t="s">
        <v>5309</v>
      </c>
      <c r="F1477" t="s">
        <v>5371</v>
      </c>
      <c r="G1477">
        <v>95121711</v>
      </c>
      <c r="H1477" t="s">
        <v>5379</v>
      </c>
      <c r="I1477" t="s">
        <v>5380</v>
      </c>
      <c r="J1477" t="s">
        <v>5381</v>
      </c>
      <c r="K1477" s="12" t="s">
        <v>52</v>
      </c>
    </row>
    <row r="1478" spans="1:11" x14ac:dyDescent="0.35">
      <c r="A1478" s="12" t="e">
        <f t="shared" si="76"/>
        <v>#N/A</v>
      </c>
      <c r="B1478" s="12">
        <f t="shared" si="78"/>
        <v>1</v>
      </c>
      <c r="C1478" s="12" t="e">
        <f t="shared" si="77"/>
        <v>#N/A</v>
      </c>
      <c r="D1478" t="s">
        <v>86</v>
      </c>
      <c r="E1478" t="s">
        <v>5309</v>
      </c>
      <c r="F1478" t="s">
        <v>5371</v>
      </c>
      <c r="G1478">
        <v>95121712</v>
      </c>
      <c r="H1478" t="s">
        <v>5382</v>
      </c>
      <c r="I1478" t="s">
        <v>5383</v>
      </c>
      <c r="J1478" t="s">
        <v>5384</v>
      </c>
      <c r="K1478" s="12" t="s">
        <v>52</v>
      </c>
    </row>
    <row r="1479" spans="1:11" x14ac:dyDescent="0.35">
      <c r="A1479" s="12" t="e">
        <f t="shared" si="76"/>
        <v>#N/A</v>
      </c>
      <c r="B1479" s="12">
        <f t="shared" si="78"/>
        <v>1</v>
      </c>
      <c r="C1479" s="12" t="e">
        <f t="shared" si="77"/>
        <v>#N/A</v>
      </c>
      <c r="D1479" t="s">
        <v>86</v>
      </c>
      <c r="E1479" t="s">
        <v>5309</v>
      </c>
      <c r="F1479" t="s">
        <v>5371</v>
      </c>
      <c r="G1479">
        <v>95121713</v>
      </c>
      <c r="H1479" t="s">
        <v>5385</v>
      </c>
      <c r="I1479" t="s">
        <v>5386</v>
      </c>
      <c r="J1479" t="s">
        <v>5387</v>
      </c>
      <c r="K1479" s="12" t="s">
        <v>52</v>
      </c>
    </row>
    <row r="1480" spans="1:11" x14ac:dyDescent="0.35">
      <c r="A1480" s="12" t="e">
        <f t="shared" si="76"/>
        <v>#N/A</v>
      </c>
      <c r="B1480" s="12">
        <f t="shared" si="78"/>
        <v>1</v>
      </c>
      <c r="C1480" s="12" t="e">
        <f t="shared" si="77"/>
        <v>#N/A</v>
      </c>
      <c r="D1480" t="s">
        <v>86</v>
      </c>
      <c r="E1480" t="s">
        <v>5309</v>
      </c>
      <c r="F1480" t="s">
        <v>5371</v>
      </c>
      <c r="G1480">
        <v>95121714</v>
      </c>
      <c r="H1480" t="s">
        <v>5388</v>
      </c>
      <c r="I1480" t="s">
        <v>5389</v>
      </c>
      <c r="J1480" t="s">
        <v>5390</v>
      </c>
      <c r="K1480" s="12" t="s">
        <v>52</v>
      </c>
    </row>
    <row r="1481" spans="1:11" x14ac:dyDescent="0.35">
      <c r="A1481" s="12" t="e">
        <f t="shared" si="76"/>
        <v>#N/A</v>
      </c>
      <c r="B1481" s="12">
        <f t="shared" si="78"/>
        <v>1</v>
      </c>
      <c r="C1481" s="12" t="e">
        <f t="shared" si="77"/>
        <v>#N/A</v>
      </c>
      <c r="D1481" t="s">
        <v>86</v>
      </c>
      <c r="E1481" t="s">
        <v>5309</v>
      </c>
      <c r="F1481" t="s">
        <v>5371</v>
      </c>
      <c r="G1481">
        <v>95121715</v>
      </c>
      <c r="H1481" t="s">
        <v>5391</v>
      </c>
      <c r="I1481" t="s">
        <v>5392</v>
      </c>
      <c r="J1481" t="s">
        <v>5393</v>
      </c>
      <c r="K1481" s="12" t="s">
        <v>52</v>
      </c>
    </row>
    <row r="1482" spans="1:11" x14ac:dyDescent="0.35">
      <c r="A1482" s="12" t="e">
        <f t="shared" si="76"/>
        <v>#N/A</v>
      </c>
      <c r="B1482" s="12">
        <f t="shared" si="78"/>
        <v>1</v>
      </c>
      <c r="C1482" s="12" t="e">
        <f t="shared" si="77"/>
        <v>#N/A</v>
      </c>
      <c r="D1482" t="s">
        <v>86</v>
      </c>
      <c r="E1482" t="s">
        <v>5309</v>
      </c>
      <c r="F1482" t="s">
        <v>5371</v>
      </c>
      <c r="G1482">
        <v>72121407</v>
      </c>
      <c r="H1482" t="s">
        <v>5394</v>
      </c>
      <c r="I1482" t="s">
        <v>5395</v>
      </c>
      <c r="J1482" t="s">
        <v>5394</v>
      </c>
      <c r="K1482" s="12" t="s">
        <v>52</v>
      </c>
    </row>
    <row r="1483" spans="1:11" x14ac:dyDescent="0.35">
      <c r="A1483" s="12" t="e">
        <f t="shared" si="76"/>
        <v>#N/A</v>
      </c>
      <c r="B1483" s="12">
        <f t="shared" si="78"/>
        <v>1</v>
      </c>
      <c r="C1483" s="12" t="e">
        <f t="shared" si="77"/>
        <v>#N/A</v>
      </c>
      <c r="D1483" t="s">
        <v>86</v>
      </c>
      <c r="E1483" t="s">
        <v>5309</v>
      </c>
      <c r="F1483" t="s">
        <v>5371</v>
      </c>
      <c r="G1483">
        <v>72121408</v>
      </c>
      <c r="H1483" t="s">
        <v>5396</v>
      </c>
      <c r="I1483" t="s">
        <v>5397</v>
      </c>
      <c r="J1483" t="s">
        <v>5396</v>
      </c>
      <c r="K1483" s="12" t="s">
        <v>52</v>
      </c>
    </row>
    <row r="1484" spans="1:11" x14ac:dyDescent="0.35">
      <c r="A1484" s="12" t="e">
        <f t="shared" si="76"/>
        <v>#N/A</v>
      </c>
      <c r="B1484" s="12">
        <f t="shared" si="78"/>
        <v>1</v>
      </c>
      <c r="C1484" s="12" t="e">
        <f t="shared" si="77"/>
        <v>#N/A</v>
      </c>
      <c r="D1484" t="s">
        <v>86</v>
      </c>
      <c r="E1484" t="s">
        <v>5309</v>
      </c>
      <c r="F1484" t="s">
        <v>5371</v>
      </c>
      <c r="G1484">
        <v>72121409</v>
      </c>
      <c r="H1484" t="s">
        <v>5398</v>
      </c>
      <c r="I1484" t="s">
        <v>5399</v>
      </c>
      <c r="J1484" t="s">
        <v>5398</v>
      </c>
      <c r="K1484" s="12" t="s">
        <v>52</v>
      </c>
    </row>
    <row r="1485" spans="1:11" x14ac:dyDescent="0.35">
      <c r="A1485" s="12" t="e">
        <f t="shared" si="76"/>
        <v>#N/A</v>
      </c>
      <c r="B1485" s="12">
        <f t="shared" si="78"/>
        <v>1</v>
      </c>
      <c r="C1485" s="12" t="e">
        <f t="shared" si="77"/>
        <v>#N/A</v>
      </c>
      <c r="D1485" t="s">
        <v>86</v>
      </c>
      <c r="E1485" t="s">
        <v>5309</v>
      </c>
      <c r="F1485" t="s">
        <v>5371</v>
      </c>
      <c r="G1485">
        <v>72121411</v>
      </c>
      <c r="H1485" t="s">
        <v>5400</v>
      </c>
      <c r="I1485" t="s">
        <v>5401</v>
      </c>
      <c r="J1485" t="s">
        <v>5400</v>
      </c>
      <c r="K1485" s="12" t="s">
        <v>52</v>
      </c>
    </row>
    <row r="1486" spans="1:11" x14ac:dyDescent="0.35">
      <c r="A1486" s="12" t="e">
        <f t="shared" si="76"/>
        <v>#N/A</v>
      </c>
      <c r="B1486" s="12">
        <f t="shared" si="78"/>
        <v>1</v>
      </c>
      <c r="C1486" s="12" t="e">
        <f t="shared" si="77"/>
        <v>#N/A</v>
      </c>
      <c r="D1486" t="s">
        <v>86</v>
      </c>
      <c r="E1486" t="s">
        <v>5309</v>
      </c>
      <c r="F1486" t="s">
        <v>5371</v>
      </c>
      <c r="G1486">
        <v>72152708</v>
      </c>
      <c r="H1486" t="s">
        <v>5330</v>
      </c>
      <c r="I1486" t="s">
        <v>5402</v>
      </c>
      <c r="J1486" t="s">
        <v>5330</v>
      </c>
      <c r="K1486" s="12" t="s">
        <v>52</v>
      </c>
    </row>
    <row r="1487" spans="1:11" x14ac:dyDescent="0.35">
      <c r="A1487" s="12" t="e">
        <f t="shared" si="76"/>
        <v>#N/A</v>
      </c>
      <c r="B1487" s="12">
        <f t="shared" si="78"/>
        <v>1</v>
      </c>
      <c r="C1487" s="12" t="e">
        <f t="shared" si="77"/>
        <v>#N/A</v>
      </c>
      <c r="D1487" t="s">
        <v>86</v>
      </c>
      <c r="E1487" t="s">
        <v>5309</v>
      </c>
      <c r="F1487" t="s">
        <v>5371</v>
      </c>
      <c r="G1487">
        <v>95121908</v>
      </c>
      <c r="H1487" t="s">
        <v>5403</v>
      </c>
      <c r="I1487" t="s">
        <v>5404</v>
      </c>
      <c r="J1487" t="s">
        <v>5405</v>
      </c>
      <c r="K1487" s="12" t="s">
        <v>52</v>
      </c>
    </row>
    <row r="1488" spans="1:11" x14ac:dyDescent="0.35">
      <c r="A1488" s="12" t="e">
        <f t="shared" si="76"/>
        <v>#N/A</v>
      </c>
      <c r="B1488" s="12">
        <f t="shared" si="78"/>
        <v>1</v>
      </c>
      <c r="C1488" s="12" t="e">
        <f t="shared" si="77"/>
        <v>#N/A</v>
      </c>
      <c r="D1488" t="s">
        <v>86</v>
      </c>
      <c r="E1488" t="s">
        <v>5309</v>
      </c>
      <c r="F1488" t="s">
        <v>5371</v>
      </c>
      <c r="G1488">
        <v>90111901</v>
      </c>
      <c r="H1488" t="s">
        <v>5347</v>
      </c>
      <c r="I1488" t="s">
        <v>5348</v>
      </c>
      <c r="J1488" t="s">
        <v>5349</v>
      </c>
      <c r="K1488" s="12" t="s">
        <v>52</v>
      </c>
    </row>
    <row r="1489" spans="1:11" x14ac:dyDescent="0.35">
      <c r="A1489" s="12" t="e">
        <f t="shared" si="76"/>
        <v>#N/A</v>
      </c>
      <c r="B1489" s="12">
        <f t="shared" si="78"/>
        <v>1</v>
      </c>
      <c r="C1489" s="12" t="e">
        <f t="shared" si="77"/>
        <v>#N/A</v>
      </c>
      <c r="D1489" t="s">
        <v>86</v>
      </c>
      <c r="E1489" t="s">
        <v>5309</v>
      </c>
      <c r="F1489" t="s">
        <v>5371</v>
      </c>
      <c r="G1489">
        <v>95122104</v>
      </c>
      <c r="H1489" t="s">
        <v>5406</v>
      </c>
      <c r="I1489" t="s">
        <v>5407</v>
      </c>
      <c r="J1489" t="s">
        <v>5408</v>
      </c>
      <c r="K1489" s="12" t="s">
        <v>52</v>
      </c>
    </row>
    <row r="1490" spans="1:11" x14ac:dyDescent="0.35">
      <c r="A1490" s="12" t="e">
        <f t="shared" si="76"/>
        <v>#N/A</v>
      </c>
      <c r="B1490" s="12">
        <f t="shared" si="78"/>
        <v>1</v>
      </c>
      <c r="C1490" s="12" t="e">
        <f t="shared" si="77"/>
        <v>#N/A</v>
      </c>
      <c r="D1490" t="s">
        <v>86</v>
      </c>
      <c r="E1490" t="s">
        <v>5309</v>
      </c>
      <c r="F1490" t="s">
        <v>5371</v>
      </c>
      <c r="G1490">
        <v>93141504</v>
      </c>
      <c r="H1490" t="s">
        <v>5409</v>
      </c>
      <c r="I1490" t="s">
        <v>5410</v>
      </c>
      <c r="J1490" t="s">
        <v>5411</v>
      </c>
      <c r="K1490" s="12" t="s">
        <v>52</v>
      </c>
    </row>
    <row r="1491" spans="1:11" x14ac:dyDescent="0.35">
      <c r="A1491" s="12" t="e">
        <f t="shared" si="76"/>
        <v>#N/A</v>
      </c>
      <c r="B1491" s="12">
        <f t="shared" si="78"/>
        <v>1</v>
      </c>
      <c r="C1491" s="12" t="e">
        <f t="shared" si="77"/>
        <v>#N/A</v>
      </c>
      <c r="D1491" t="s">
        <v>86</v>
      </c>
      <c r="E1491" t="s">
        <v>5309</v>
      </c>
      <c r="F1491" t="s">
        <v>5371</v>
      </c>
      <c r="G1491">
        <v>85171600</v>
      </c>
      <c r="H1491" t="s">
        <v>5412</v>
      </c>
      <c r="I1491" t="s">
        <v>5413</v>
      </c>
      <c r="J1491" t="s">
        <v>5414</v>
      </c>
      <c r="K1491" s="12" t="s">
        <v>52</v>
      </c>
    </row>
    <row r="1492" spans="1:11" x14ac:dyDescent="0.35">
      <c r="A1492" s="12" t="e">
        <f t="shared" si="76"/>
        <v>#N/A</v>
      </c>
      <c r="B1492" s="12">
        <f t="shared" si="78"/>
        <v>1</v>
      </c>
      <c r="C1492" s="12" t="e">
        <f t="shared" si="77"/>
        <v>#N/A</v>
      </c>
      <c r="D1492" t="s">
        <v>86</v>
      </c>
      <c r="E1492" t="s">
        <v>5309</v>
      </c>
      <c r="F1492" t="s">
        <v>5415</v>
      </c>
      <c r="G1492">
        <v>72111101</v>
      </c>
      <c r="H1492" t="s">
        <v>5416</v>
      </c>
      <c r="I1492" t="s">
        <v>5417</v>
      </c>
      <c r="J1492" t="s">
        <v>5416</v>
      </c>
      <c r="K1492" s="12" t="s">
        <v>1902</v>
      </c>
    </row>
    <row r="1493" spans="1:11" x14ac:dyDescent="0.35">
      <c r="A1493" s="12" t="e">
        <f t="shared" si="76"/>
        <v>#N/A</v>
      </c>
      <c r="B1493" s="12">
        <f t="shared" si="78"/>
        <v>1</v>
      </c>
      <c r="C1493" s="12" t="e">
        <f t="shared" si="77"/>
        <v>#N/A</v>
      </c>
      <c r="D1493" t="s">
        <v>86</v>
      </c>
      <c r="E1493" t="s">
        <v>5309</v>
      </c>
      <c r="F1493" t="s">
        <v>5415</v>
      </c>
      <c r="G1493">
        <v>72111106</v>
      </c>
      <c r="H1493" t="s">
        <v>5418</v>
      </c>
      <c r="I1493" t="s">
        <v>5419</v>
      </c>
      <c r="J1493" t="s">
        <v>5418</v>
      </c>
      <c r="K1493" s="12" t="s">
        <v>52</v>
      </c>
    </row>
    <row r="1494" spans="1:11" x14ac:dyDescent="0.35">
      <c r="A1494" s="12" t="e">
        <f t="shared" si="76"/>
        <v>#N/A</v>
      </c>
      <c r="B1494" s="12">
        <f t="shared" si="78"/>
        <v>1</v>
      </c>
      <c r="C1494" s="12" t="e">
        <f t="shared" si="77"/>
        <v>#N/A</v>
      </c>
      <c r="D1494" t="s">
        <v>86</v>
      </c>
      <c r="E1494" t="s">
        <v>5309</v>
      </c>
      <c r="F1494" t="s">
        <v>5415</v>
      </c>
      <c r="G1494">
        <v>72111006</v>
      </c>
      <c r="H1494" t="s">
        <v>5420</v>
      </c>
      <c r="I1494" t="s">
        <v>5421</v>
      </c>
      <c r="J1494" t="s">
        <v>5420</v>
      </c>
      <c r="K1494" s="12" t="s">
        <v>52</v>
      </c>
    </row>
    <row r="1495" spans="1:11" x14ac:dyDescent="0.35">
      <c r="A1495" s="12" t="e">
        <f t="shared" si="76"/>
        <v>#N/A</v>
      </c>
      <c r="B1495" s="12">
        <f t="shared" si="78"/>
        <v>1</v>
      </c>
      <c r="C1495" s="12" t="e">
        <f t="shared" si="77"/>
        <v>#N/A</v>
      </c>
      <c r="D1495" t="s">
        <v>86</v>
      </c>
      <c r="E1495" t="s">
        <v>5309</v>
      </c>
      <c r="F1495" t="s">
        <v>5415</v>
      </c>
      <c r="G1495">
        <v>72111008</v>
      </c>
      <c r="H1495" t="s">
        <v>5422</v>
      </c>
      <c r="I1495" t="s">
        <v>5423</v>
      </c>
      <c r="J1495" t="s">
        <v>5422</v>
      </c>
      <c r="K1495" s="12" t="s">
        <v>52</v>
      </c>
    </row>
    <row r="1496" spans="1:11" x14ac:dyDescent="0.35">
      <c r="A1496" s="12" t="e">
        <f t="shared" si="76"/>
        <v>#N/A</v>
      </c>
      <c r="B1496" s="12">
        <f t="shared" si="78"/>
        <v>1</v>
      </c>
      <c r="C1496" s="12" t="e">
        <f t="shared" si="77"/>
        <v>#N/A</v>
      </c>
      <c r="D1496" t="s">
        <v>86</v>
      </c>
      <c r="E1496" t="s">
        <v>5309</v>
      </c>
      <c r="F1496" t="s">
        <v>5415</v>
      </c>
      <c r="G1496">
        <v>95122105</v>
      </c>
      <c r="H1496" t="s">
        <v>5424</v>
      </c>
      <c r="I1496" t="s">
        <v>5425</v>
      </c>
      <c r="J1496" t="s">
        <v>5426</v>
      </c>
      <c r="K1496" s="12" t="s">
        <v>52</v>
      </c>
    </row>
    <row r="1497" spans="1:11" x14ac:dyDescent="0.35">
      <c r="A1497" s="12" t="e">
        <f t="shared" si="76"/>
        <v>#N/A</v>
      </c>
      <c r="B1497" s="12">
        <f t="shared" si="78"/>
        <v>1</v>
      </c>
      <c r="C1497" s="12" t="e">
        <f t="shared" si="77"/>
        <v>#N/A</v>
      </c>
      <c r="D1497" t="s">
        <v>86</v>
      </c>
      <c r="E1497" t="s">
        <v>5309</v>
      </c>
      <c r="F1497" t="s">
        <v>5427</v>
      </c>
      <c r="G1497">
        <v>81102900</v>
      </c>
      <c r="H1497" t="s">
        <v>5428</v>
      </c>
      <c r="I1497" t="s">
        <v>5429</v>
      </c>
      <c r="J1497" t="s">
        <v>5430</v>
      </c>
      <c r="K1497" s="12" t="s">
        <v>1902</v>
      </c>
    </row>
    <row r="1498" spans="1:11" x14ac:dyDescent="0.35">
      <c r="A1498" s="12" t="e">
        <f t="shared" si="76"/>
        <v>#N/A</v>
      </c>
      <c r="B1498" s="12">
        <f t="shared" si="78"/>
        <v>1</v>
      </c>
      <c r="C1498" s="12" t="e">
        <f t="shared" si="77"/>
        <v>#N/A</v>
      </c>
      <c r="D1498" t="s">
        <v>86</v>
      </c>
      <c r="E1498" t="s">
        <v>5309</v>
      </c>
      <c r="F1498" t="s">
        <v>5431</v>
      </c>
      <c r="G1498">
        <v>72153600</v>
      </c>
      <c r="H1498" t="s">
        <v>5432</v>
      </c>
      <c r="I1498" t="s">
        <v>5433</v>
      </c>
      <c r="J1498" t="s">
        <v>5434</v>
      </c>
      <c r="K1498" s="12" t="s">
        <v>1902</v>
      </c>
    </row>
    <row r="1499" spans="1:11" x14ac:dyDescent="0.35">
      <c r="A1499" s="12" t="e">
        <f t="shared" si="76"/>
        <v>#N/A</v>
      </c>
      <c r="B1499" s="12">
        <f t="shared" si="78"/>
        <v>1</v>
      </c>
      <c r="C1499" s="12" t="e">
        <f t="shared" si="77"/>
        <v>#N/A</v>
      </c>
      <c r="D1499" t="s">
        <v>86</v>
      </c>
      <c r="E1499" t="s">
        <v>5309</v>
      </c>
      <c r="F1499" t="s">
        <v>5431</v>
      </c>
      <c r="G1499">
        <v>72153606</v>
      </c>
      <c r="H1499" t="s">
        <v>2174</v>
      </c>
      <c r="I1499" t="s">
        <v>5435</v>
      </c>
      <c r="J1499" t="s">
        <v>2174</v>
      </c>
      <c r="K1499" s="12" t="s">
        <v>52</v>
      </c>
    </row>
    <row r="1500" spans="1:11" x14ac:dyDescent="0.35">
      <c r="A1500" s="12" t="e">
        <f t="shared" si="76"/>
        <v>#N/A</v>
      </c>
      <c r="B1500" s="12">
        <f t="shared" si="78"/>
        <v>1</v>
      </c>
      <c r="C1500" s="12" t="e">
        <f t="shared" si="77"/>
        <v>#N/A</v>
      </c>
      <c r="D1500" t="s">
        <v>86</v>
      </c>
      <c r="E1500" t="s">
        <v>5309</v>
      </c>
      <c r="F1500" t="s">
        <v>145</v>
      </c>
      <c r="G1500">
        <v>72141510</v>
      </c>
      <c r="H1500" t="s">
        <v>5436</v>
      </c>
      <c r="I1500" t="s">
        <v>5437</v>
      </c>
      <c r="J1500" t="s">
        <v>5436</v>
      </c>
      <c r="K1500" s="12" t="s">
        <v>1902</v>
      </c>
    </row>
    <row r="1501" spans="1:11" x14ac:dyDescent="0.35">
      <c r="A1501" s="12" t="e">
        <f t="shared" si="76"/>
        <v>#N/A</v>
      </c>
      <c r="B1501" s="12">
        <f t="shared" si="78"/>
        <v>1</v>
      </c>
      <c r="C1501" s="12" t="e">
        <f t="shared" si="77"/>
        <v>#N/A</v>
      </c>
      <c r="D1501" t="s">
        <v>86</v>
      </c>
      <c r="E1501" t="s">
        <v>5309</v>
      </c>
      <c r="F1501" t="s">
        <v>5438</v>
      </c>
      <c r="G1501">
        <v>72153900</v>
      </c>
      <c r="H1501" t="s">
        <v>5439</v>
      </c>
      <c r="I1501" t="s">
        <v>5440</v>
      </c>
      <c r="J1501" t="s">
        <v>5439</v>
      </c>
      <c r="K1501" s="12" t="s">
        <v>1902</v>
      </c>
    </row>
    <row r="1502" spans="1:11" x14ac:dyDescent="0.35">
      <c r="A1502" s="12" t="e">
        <f t="shared" si="76"/>
        <v>#N/A</v>
      </c>
      <c r="B1502" s="12">
        <f t="shared" si="78"/>
        <v>1</v>
      </c>
      <c r="C1502" s="12" t="e">
        <f t="shared" si="77"/>
        <v>#N/A</v>
      </c>
      <c r="D1502" t="s">
        <v>86</v>
      </c>
      <c r="E1502" t="s">
        <v>5309</v>
      </c>
      <c r="F1502" t="s">
        <v>5438</v>
      </c>
      <c r="G1502">
        <v>72153901</v>
      </c>
      <c r="H1502" t="s">
        <v>5441</v>
      </c>
      <c r="I1502" t="s">
        <v>5442</v>
      </c>
      <c r="J1502" t="s">
        <v>5441</v>
      </c>
      <c r="K1502" s="12" t="s">
        <v>52</v>
      </c>
    </row>
    <row r="1503" spans="1:11" x14ac:dyDescent="0.35">
      <c r="A1503" s="12" t="e">
        <f t="shared" si="76"/>
        <v>#N/A</v>
      </c>
      <c r="B1503" s="12">
        <f t="shared" si="78"/>
        <v>1</v>
      </c>
      <c r="C1503" s="12" t="e">
        <f t="shared" si="77"/>
        <v>#N/A</v>
      </c>
      <c r="D1503" t="s">
        <v>86</v>
      </c>
      <c r="E1503" t="s">
        <v>5309</v>
      </c>
      <c r="F1503" t="s">
        <v>5438</v>
      </c>
      <c r="G1503">
        <v>72141500</v>
      </c>
      <c r="H1503" t="s">
        <v>5443</v>
      </c>
      <c r="I1503" t="s">
        <v>5444</v>
      </c>
      <c r="J1503" t="s">
        <v>5443</v>
      </c>
      <c r="K1503" s="12" t="s">
        <v>52</v>
      </c>
    </row>
    <row r="1504" spans="1:11" x14ac:dyDescent="0.35">
      <c r="A1504" s="12" t="e">
        <f t="shared" si="76"/>
        <v>#N/A</v>
      </c>
      <c r="B1504" s="12">
        <f t="shared" si="78"/>
        <v>1</v>
      </c>
      <c r="C1504" s="12" t="e">
        <f t="shared" si="77"/>
        <v>#N/A</v>
      </c>
      <c r="D1504" t="s">
        <v>86</v>
      </c>
      <c r="E1504" t="s">
        <v>5309</v>
      </c>
      <c r="F1504" t="s">
        <v>5438</v>
      </c>
      <c r="G1504">
        <v>72141505</v>
      </c>
      <c r="H1504" t="s">
        <v>5445</v>
      </c>
      <c r="I1504" t="s">
        <v>5446</v>
      </c>
      <c r="J1504" t="s">
        <v>5445</v>
      </c>
      <c r="K1504" s="12" t="s">
        <v>52</v>
      </c>
    </row>
    <row r="1505" spans="1:11" x14ac:dyDescent="0.35">
      <c r="A1505" s="12" t="e">
        <f t="shared" si="76"/>
        <v>#N/A</v>
      </c>
      <c r="B1505" s="12">
        <f t="shared" si="78"/>
        <v>1</v>
      </c>
      <c r="C1505" s="12" t="e">
        <f t="shared" si="77"/>
        <v>#N/A</v>
      </c>
      <c r="D1505" t="s">
        <v>86</v>
      </c>
      <c r="E1505" t="s">
        <v>5309</v>
      </c>
      <c r="F1505" t="s">
        <v>5438</v>
      </c>
      <c r="G1505">
        <v>72141502</v>
      </c>
      <c r="H1505" t="s">
        <v>3502</v>
      </c>
      <c r="I1505" t="s">
        <v>5447</v>
      </c>
      <c r="J1505" t="s">
        <v>3502</v>
      </c>
      <c r="K1505" s="12" t="s">
        <v>52</v>
      </c>
    </row>
    <row r="1506" spans="1:11" x14ac:dyDescent="0.35">
      <c r="A1506" s="12" t="e">
        <f t="shared" si="76"/>
        <v>#N/A</v>
      </c>
      <c r="B1506" s="12">
        <f t="shared" si="78"/>
        <v>1</v>
      </c>
      <c r="C1506" s="12" t="e">
        <f t="shared" si="77"/>
        <v>#N/A</v>
      </c>
      <c r="D1506" t="s">
        <v>86</v>
      </c>
      <c r="E1506" t="s">
        <v>5309</v>
      </c>
      <c r="F1506" t="s">
        <v>5438</v>
      </c>
      <c r="G1506">
        <v>72153402</v>
      </c>
      <c r="H1506" t="s">
        <v>5448</v>
      </c>
      <c r="I1506" t="s">
        <v>5449</v>
      </c>
      <c r="J1506" t="s">
        <v>5448</v>
      </c>
      <c r="K1506" s="12" t="s">
        <v>52</v>
      </c>
    </row>
    <row r="1507" spans="1:11" x14ac:dyDescent="0.35">
      <c r="A1507" s="12" t="e">
        <f t="shared" si="76"/>
        <v>#N/A</v>
      </c>
      <c r="B1507" s="12">
        <f t="shared" si="78"/>
        <v>1</v>
      </c>
      <c r="C1507" s="12" t="e">
        <f t="shared" si="77"/>
        <v>#N/A</v>
      </c>
      <c r="D1507" t="s">
        <v>86</v>
      </c>
      <c r="E1507" t="s">
        <v>5450</v>
      </c>
      <c r="F1507" t="s">
        <v>5451</v>
      </c>
      <c r="G1507">
        <v>72141001</v>
      </c>
      <c r="H1507" t="s">
        <v>5452</v>
      </c>
      <c r="I1507" t="s">
        <v>5453</v>
      </c>
      <c r="J1507" t="s">
        <v>5452</v>
      </c>
      <c r="K1507" s="12" t="s">
        <v>1902</v>
      </c>
    </row>
    <row r="1508" spans="1:11" x14ac:dyDescent="0.35">
      <c r="A1508" s="12" t="e">
        <f t="shared" si="76"/>
        <v>#N/A</v>
      </c>
      <c r="B1508" s="12">
        <f t="shared" si="78"/>
        <v>1</v>
      </c>
      <c r="C1508" s="12" t="e">
        <f t="shared" si="77"/>
        <v>#N/A</v>
      </c>
      <c r="D1508" t="s">
        <v>86</v>
      </c>
      <c r="E1508" t="s">
        <v>5450</v>
      </c>
      <c r="F1508" t="s">
        <v>5451</v>
      </c>
      <c r="G1508">
        <v>72141103</v>
      </c>
      <c r="H1508" t="s">
        <v>5454</v>
      </c>
      <c r="I1508" t="s">
        <v>5455</v>
      </c>
      <c r="J1508" t="s">
        <v>5454</v>
      </c>
      <c r="K1508" s="12" t="s">
        <v>52</v>
      </c>
    </row>
    <row r="1509" spans="1:11" x14ac:dyDescent="0.35">
      <c r="A1509" s="12" t="e">
        <f t="shared" si="76"/>
        <v>#N/A</v>
      </c>
      <c r="B1509" s="12">
        <f t="shared" si="78"/>
        <v>1</v>
      </c>
      <c r="C1509" s="12" t="e">
        <f t="shared" si="77"/>
        <v>#N/A</v>
      </c>
      <c r="D1509" t="s">
        <v>86</v>
      </c>
      <c r="E1509" t="s">
        <v>5450</v>
      </c>
      <c r="F1509" t="s">
        <v>5451</v>
      </c>
      <c r="G1509">
        <v>72141105</v>
      </c>
      <c r="H1509" t="s">
        <v>5080</v>
      </c>
      <c r="I1509" t="s">
        <v>5456</v>
      </c>
      <c r="J1509" t="s">
        <v>5080</v>
      </c>
      <c r="K1509" s="12" t="s">
        <v>52</v>
      </c>
    </row>
    <row r="1510" spans="1:11" x14ac:dyDescent="0.35">
      <c r="A1510" s="12" t="e">
        <f t="shared" si="76"/>
        <v>#N/A</v>
      </c>
      <c r="B1510" s="12">
        <f t="shared" si="78"/>
        <v>1</v>
      </c>
      <c r="C1510" s="12" t="e">
        <f t="shared" si="77"/>
        <v>#N/A</v>
      </c>
      <c r="D1510" t="s">
        <v>86</v>
      </c>
      <c r="E1510" t="s">
        <v>5450</v>
      </c>
      <c r="F1510" t="s">
        <v>5451</v>
      </c>
      <c r="G1510">
        <v>72141107</v>
      </c>
      <c r="H1510" t="s">
        <v>5457</v>
      </c>
      <c r="I1510" t="s">
        <v>5458</v>
      </c>
      <c r="J1510" t="s">
        <v>5457</v>
      </c>
      <c r="K1510" s="12" t="s">
        <v>52</v>
      </c>
    </row>
    <row r="1511" spans="1:11" x14ac:dyDescent="0.35">
      <c r="A1511" s="12" t="e">
        <f t="shared" si="76"/>
        <v>#N/A</v>
      </c>
      <c r="B1511" s="12">
        <f t="shared" si="78"/>
        <v>1</v>
      </c>
      <c r="C1511" s="12" t="e">
        <f t="shared" si="77"/>
        <v>#N/A</v>
      </c>
      <c r="D1511" t="s">
        <v>86</v>
      </c>
      <c r="E1511" t="s">
        <v>5450</v>
      </c>
      <c r="F1511" t="s">
        <v>5451</v>
      </c>
      <c r="G1511">
        <v>95121647</v>
      </c>
      <c r="H1511" t="s">
        <v>5459</v>
      </c>
      <c r="I1511" t="s">
        <v>5460</v>
      </c>
      <c r="J1511" t="s">
        <v>5461</v>
      </c>
      <c r="K1511" s="12" t="s">
        <v>52</v>
      </c>
    </row>
    <row r="1512" spans="1:11" x14ac:dyDescent="0.35">
      <c r="A1512" s="12" t="e">
        <f t="shared" si="76"/>
        <v>#N/A</v>
      </c>
      <c r="B1512" s="12">
        <f t="shared" si="78"/>
        <v>1</v>
      </c>
      <c r="C1512" s="12" t="e">
        <f t="shared" si="77"/>
        <v>#N/A</v>
      </c>
      <c r="D1512" t="s">
        <v>86</v>
      </c>
      <c r="E1512" t="s">
        <v>5450</v>
      </c>
      <c r="F1512" t="s">
        <v>5451</v>
      </c>
      <c r="G1512">
        <v>72141108</v>
      </c>
      <c r="H1512" t="s">
        <v>3655</v>
      </c>
      <c r="I1512" t="s">
        <v>5462</v>
      </c>
      <c r="J1512" t="s">
        <v>3655</v>
      </c>
      <c r="K1512" s="12" t="s">
        <v>52</v>
      </c>
    </row>
    <row r="1513" spans="1:11" x14ac:dyDescent="0.35">
      <c r="A1513" s="12" t="e">
        <f t="shared" si="76"/>
        <v>#N/A</v>
      </c>
      <c r="B1513" s="12">
        <f t="shared" si="78"/>
        <v>1</v>
      </c>
      <c r="C1513" s="12" t="e">
        <f t="shared" si="77"/>
        <v>#N/A</v>
      </c>
      <c r="D1513" t="s">
        <v>86</v>
      </c>
      <c r="E1513" t="s">
        <v>5450</v>
      </c>
      <c r="F1513" t="s">
        <v>5463</v>
      </c>
      <c r="G1513">
        <v>72121412</v>
      </c>
      <c r="H1513" t="s">
        <v>5147</v>
      </c>
      <c r="I1513" t="s">
        <v>5464</v>
      </c>
      <c r="J1513" t="s">
        <v>5147</v>
      </c>
      <c r="K1513" s="12" t="s">
        <v>1902</v>
      </c>
    </row>
    <row r="1514" spans="1:11" x14ac:dyDescent="0.35">
      <c r="A1514" s="12" t="e">
        <f t="shared" si="76"/>
        <v>#N/A</v>
      </c>
      <c r="B1514" s="12">
        <f t="shared" si="78"/>
        <v>1</v>
      </c>
      <c r="C1514" s="12" t="e">
        <f t="shared" si="77"/>
        <v>#N/A</v>
      </c>
      <c r="D1514" t="s">
        <v>86</v>
      </c>
      <c r="E1514" t="s">
        <v>5450</v>
      </c>
      <c r="F1514" t="s">
        <v>5465</v>
      </c>
      <c r="G1514">
        <v>95121606</v>
      </c>
      <c r="H1514" t="s">
        <v>5154</v>
      </c>
      <c r="I1514" t="s">
        <v>5466</v>
      </c>
      <c r="J1514" t="s">
        <v>5467</v>
      </c>
      <c r="K1514" s="12" t="s">
        <v>1902</v>
      </c>
    </row>
    <row r="1515" spans="1:11" x14ac:dyDescent="0.35">
      <c r="A1515" s="12" t="e">
        <f t="shared" si="76"/>
        <v>#N/A</v>
      </c>
      <c r="B1515" s="12">
        <f t="shared" si="78"/>
        <v>1</v>
      </c>
      <c r="C1515" s="12" t="e">
        <f t="shared" si="77"/>
        <v>#N/A</v>
      </c>
      <c r="D1515" t="s">
        <v>86</v>
      </c>
      <c r="E1515" t="s">
        <v>5450</v>
      </c>
      <c r="F1515" t="s">
        <v>5465</v>
      </c>
      <c r="G1515">
        <v>95121608</v>
      </c>
      <c r="H1515" t="s">
        <v>5468</v>
      </c>
      <c r="I1515" t="s">
        <v>5469</v>
      </c>
      <c r="J1515" t="s">
        <v>5470</v>
      </c>
      <c r="K1515" s="12" t="s">
        <v>52</v>
      </c>
    </row>
    <row r="1516" spans="1:11" x14ac:dyDescent="0.35">
      <c r="A1516" s="12" t="e">
        <f t="shared" si="76"/>
        <v>#N/A</v>
      </c>
      <c r="B1516" s="12">
        <f t="shared" si="78"/>
        <v>1</v>
      </c>
      <c r="C1516" s="12" t="e">
        <f t="shared" si="77"/>
        <v>#N/A</v>
      </c>
      <c r="D1516" t="s">
        <v>86</v>
      </c>
      <c r="E1516" t="s">
        <v>5450</v>
      </c>
      <c r="F1516" t="s">
        <v>473</v>
      </c>
      <c r="G1516">
        <v>72141603</v>
      </c>
      <c r="H1516" t="s">
        <v>5471</v>
      </c>
      <c r="I1516" t="s">
        <v>5472</v>
      </c>
      <c r="J1516" t="s">
        <v>5471</v>
      </c>
      <c r="K1516" s="12" t="s">
        <v>1902</v>
      </c>
    </row>
    <row r="1517" spans="1:11" x14ac:dyDescent="0.35">
      <c r="A1517" s="12" t="e">
        <f t="shared" si="76"/>
        <v>#N/A</v>
      </c>
      <c r="B1517" s="12">
        <f t="shared" si="78"/>
        <v>1</v>
      </c>
      <c r="C1517" s="12" t="e">
        <f t="shared" si="77"/>
        <v>#N/A</v>
      </c>
      <c r="D1517" t="s">
        <v>86</v>
      </c>
      <c r="E1517" t="s">
        <v>5450</v>
      </c>
      <c r="F1517" t="s">
        <v>473</v>
      </c>
      <c r="G1517">
        <v>72141605</v>
      </c>
      <c r="H1517" t="s">
        <v>3603</v>
      </c>
      <c r="I1517" t="s">
        <v>5473</v>
      </c>
      <c r="J1517" t="s">
        <v>3603</v>
      </c>
      <c r="K1517" s="12" t="s">
        <v>52</v>
      </c>
    </row>
    <row r="1518" spans="1:11" x14ac:dyDescent="0.35">
      <c r="A1518" s="12" t="e">
        <f t="shared" si="76"/>
        <v>#N/A</v>
      </c>
      <c r="B1518" s="12">
        <f t="shared" si="78"/>
        <v>1</v>
      </c>
      <c r="C1518" s="12" t="e">
        <f t="shared" si="77"/>
        <v>#N/A</v>
      </c>
      <c r="D1518" t="s">
        <v>86</v>
      </c>
      <c r="E1518" t="s">
        <v>5450</v>
      </c>
      <c r="F1518" t="s">
        <v>473</v>
      </c>
      <c r="G1518">
        <v>72141604</v>
      </c>
      <c r="H1518" t="s">
        <v>5474</v>
      </c>
      <c r="I1518" t="s">
        <v>5475</v>
      </c>
      <c r="J1518" t="s">
        <v>5474</v>
      </c>
      <c r="K1518" s="12" t="s">
        <v>52</v>
      </c>
    </row>
    <row r="1519" spans="1:11" x14ac:dyDescent="0.35">
      <c r="A1519" s="12" t="e">
        <f t="shared" si="76"/>
        <v>#N/A</v>
      </c>
      <c r="B1519" s="12">
        <f t="shared" si="78"/>
        <v>1</v>
      </c>
      <c r="C1519" s="12" t="e">
        <f t="shared" si="77"/>
        <v>#N/A</v>
      </c>
      <c r="D1519" t="s">
        <v>86</v>
      </c>
      <c r="E1519" t="s">
        <v>5450</v>
      </c>
      <c r="F1519" t="s">
        <v>473</v>
      </c>
      <c r="G1519">
        <v>72141601</v>
      </c>
      <c r="H1519" t="s">
        <v>5476</v>
      </c>
      <c r="I1519" t="s">
        <v>5477</v>
      </c>
      <c r="J1519" t="s">
        <v>5476</v>
      </c>
      <c r="K1519" s="12" t="s">
        <v>52</v>
      </c>
    </row>
    <row r="1520" spans="1:11" x14ac:dyDescent="0.35">
      <c r="A1520" s="12" t="e">
        <f t="shared" si="76"/>
        <v>#N/A</v>
      </c>
      <c r="B1520" s="12">
        <f t="shared" si="78"/>
        <v>1</v>
      </c>
      <c r="C1520" s="12" t="e">
        <f t="shared" si="77"/>
        <v>#N/A</v>
      </c>
      <c r="D1520" t="s">
        <v>86</v>
      </c>
      <c r="E1520" t="s">
        <v>5450</v>
      </c>
      <c r="F1520" t="s">
        <v>473</v>
      </c>
      <c r="G1520">
        <v>95121626</v>
      </c>
      <c r="H1520" t="s">
        <v>3377</v>
      </c>
      <c r="I1520" t="s">
        <v>5478</v>
      </c>
      <c r="J1520" t="s">
        <v>5479</v>
      </c>
      <c r="K1520" s="12" t="s">
        <v>52</v>
      </c>
    </row>
    <row r="1521" spans="1:11" x14ac:dyDescent="0.35">
      <c r="A1521" s="12" t="e">
        <f t="shared" si="76"/>
        <v>#N/A</v>
      </c>
      <c r="B1521" s="12">
        <f t="shared" si="78"/>
        <v>1</v>
      </c>
      <c r="C1521" s="12" t="e">
        <f t="shared" si="77"/>
        <v>#N/A</v>
      </c>
      <c r="D1521" t="s">
        <v>86</v>
      </c>
      <c r="E1521" t="s">
        <v>5450</v>
      </c>
      <c r="F1521" t="s">
        <v>5480</v>
      </c>
      <c r="G1521">
        <v>72141211</v>
      </c>
      <c r="H1521" t="s">
        <v>5481</v>
      </c>
      <c r="I1521" t="s">
        <v>5482</v>
      </c>
      <c r="J1521" t="s">
        <v>5483</v>
      </c>
      <c r="K1521" s="12" t="s">
        <v>1902</v>
      </c>
    </row>
    <row r="1522" spans="1:11" x14ac:dyDescent="0.35">
      <c r="A1522" s="12" t="e">
        <f t="shared" si="76"/>
        <v>#N/A</v>
      </c>
      <c r="B1522" s="12">
        <f t="shared" si="78"/>
        <v>1</v>
      </c>
      <c r="C1522" s="12" t="e">
        <f t="shared" si="77"/>
        <v>#N/A</v>
      </c>
      <c r="D1522" t="s">
        <v>86</v>
      </c>
      <c r="E1522" t="s">
        <v>5450</v>
      </c>
      <c r="F1522" t="s">
        <v>5480</v>
      </c>
      <c r="G1522">
        <v>72141210</v>
      </c>
      <c r="H1522" t="s">
        <v>5484</v>
      </c>
      <c r="I1522" t="s">
        <v>5485</v>
      </c>
      <c r="J1522" t="s">
        <v>5484</v>
      </c>
      <c r="K1522" s="12" t="s">
        <v>52</v>
      </c>
    </row>
    <row r="1523" spans="1:11" x14ac:dyDescent="0.35">
      <c r="A1523" s="12" t="e">
        <f t="shared" si="76"/>
        <v>#N/A</v>
      </c>
      <c r="B1523" s="12">
        <f t="shared" si="78"/>
        <v>1</v>
      </c>
      <c r="C1523" s="12" t="e">
        <f t="shared" si="77"/>
        <v>#N/A</v>
      </c>
      <c r="D1523" t="s">
        <v>86</v>
      </c>
      <c r="E1523" t="s">
        <v>5450</v>
      </c>
      <c r="F1523" t="s">
        <v>5480</v>
      </c>
      <c r="G1523">
        <v>72141204</v>
      </c>
      <c r="H1523" t="s">
        <v>5486</v>
      </c>
      <c r="I1523" t="s">
        <v>5487</v>
      </c>
      <c r="J1523" t="s">
        <v>5486</v>
      </c>
      <c r="K1523" s="12" t="s">
        <v>52</v>
      </c>
    </row>
    <row r="1524" spans="1:11" x14ac:dyDescent="0.35">
      <c r="A1524" s="12" t="e">
        <f t="shared" si="76"/>
        <v>#N/A</v>
      </c>
      <c r="B1524" s="12">
        <f t="shared" si="78"/>
        <v>1</v>
      </c>
      <c r="C1524" s="12" t="e">
        <f t="shared" si="77"/>
        <v>#N/A</v>
      </c>
      <c r="D1524" t="s">
        <v>86</v>
      </c>
      <c r="E1524" t="s">
        <v>5450</v>
      </c>
      <c r="F1524" t="s">
        <v>5480</v>
      </c>
      <c r="G1524">
        <v>95121622</v>
      </c>
      <c r="H1524" t="s">
        <v>5225</v>
      </c>
      <c r="I1524" t="s">
        <v>5488</v>
      </c>
      <c r="J1524" t="s">
        <v>5489</v>
      </c>
      <c r="K1524" s="12" t="s">
        <v>52</v>
      </c>
    </row>
    <row r="1525" spans="1:11" x14ac:dyDescent="0.35">
      <c r="A1525" s="12" t="e">
        <f t="shared" si="76"/>
        <v>#N/A</v>
      </c>
      <c r="B1525" s="12">
        <f t="shared" si="78"/>
        <v>1</v>
      </c>
      <c r="C1525" s="12" t="e">
        <f t="shared" si="77"/>
        <v>#N/A</v>
      </c>
      <c r="D1525" t="s">
        <v>86</v>
      </c>
      <c r="E1525" t="s">
        <v>5450</v>
      </c>
      <c r="F1525" t="s">
        <v>5480</v>
      </c>
      <c r="G1525">
        <v>72141213</v>
      </c>
      <c r="H1525" t="s">
        <v>5490</v>
      </c>
      <c r="I1525" t="s">
        <v>5491</v>
      </c>
      <c r="J1525" t="s">
        <v>5490</v>
      </c>
      <c r="K1525" s="12" t="s">
        <v>52</v>
      </c>
    </row>
    <row r="1526" spans="1:11" x14ac:dyDescent="0.35">
      <c r="A1526" s="12" t="e">
        <f t="shared" si="76"/>
        <v>#N/A</v>
      </c>
      <c r="B1526" s="12">
        <f t="shared" si="78"/>
        <v>1</v>
      </c>
      <c r="C1526" s="12" t="e">
        <f t="shared" si="77"/>
        <v>#N/A</v>
      </c>
      <c r="D1526" t="s">
        <v>86</v>
      </c>
      <c r="E1526" t="s">
        <v>5450</v>
      </c>
      <c r="F1526" t="s">
        <v>5480</v>
      </c>
      <c r="G1526">
        <v>72141205</v>
      </c>
      <c r="H1526" t="s">
        <v>5492</v>
      </c>
      <c r="I1526" t="s">
        <v>5493</v>
      </c>
      <c r="J1526" t="s">
        <v>5492</v>
      </c>
      <c r="K1526" s="12" t="s">
        <v>52</v>
      </c>
    </row>
    <row r="1527" spans="1:11" x14ac:dyDescent="0.35">
      <c r="A1527" s="12" t="e">
        <f t="shared" si="76"/>
        <v>#N/A</v>
      </c>
      <c r="B1527" s="12">
        <f t="shared" si="78"/>
        <v>1</v>
      </c>
      <c r="C1527" s="12" t="e">
        <f t="shared" si="77"/>
        <v>#N/A</v>
      </c>
      <c r="D1527" t="s">
        <v>86</v>
      </c>
      <c r="E1527" t="s">
        <v>5450</v>
      </c>
      <c r="F1527" t="s">
        <v>5480</v>
      </c>
      <c r="G1527">
        <v>72141207</v>
      </c>
      <c r="H1527" t="s">
        <v>5494</v>
      </c>
      <c r="I1527" t="s">
        <v>5495</v>
      </c>
      <c r="J1527" t="s">
        <v>5494</v>
      </c>
      <c r="K1527" s="12" t="s">
        <v>52</v>
      </c>
    </row>
    <row r="1528" spans="1:11" x14ac:dyDescent="0.35">
      <c r="A1528" s="12" t="e">
        <f t="shared" si="76"/>
        <v>#N/A</v>
      </c>
      <c r="B1528" s="12">
        <f t="shared" si="78"/>
        <v>1</v>
      </c>
      <c r="C1528" s="12" t="e">
        <f t="shared" si="77"/>
        <v>#N/A</v>
      </c>
      <c r="D1528" t="s">
        <v>86</v>
      </c>
      <c r="E1528" t="s">
        <v>5450</v>
      </c>
      <c r="F1528" t="s">
        <v>5480</v>
      </c>
      <c r="G1528">
        <v>72141202</v>
      </c>
      <c r="H1528" t="s">
        <v>5496</v>
      </c>
      <c r="I1528" t="s">
        <v>5497</v>
      </c>
      <c r="J1528" t="s">
        <v>5496</v>
      </c>
      <c r="K1528" s="12" t="s">
        <v>52</v>
      </c>
    </row>
    <row r="1529" spans="1:11" x14ac:dyDescent="0.35">
      <c r="A1529" s="12" t="e">
        <f t="shared" si="76"/>
        <v>#N/A</v>
      </c>
      <c r="B1529" s="12">
        <f t="shared" si="78"/>
        <v>1</v>
      </c>
      <c r="C1529" s="12" t="e">
        <f t="shared" si="77"/>
        <v>#N/A</v>
      </c>
      <c r="D1529" t="s">
        <v>86</v>
      </c>
      <c r="E1529" t="s">
        <v>5450</v>
      </c>
      <c r="F1529" t="s">
        <v>5480</v>
      </c>
      <c r="G1529">
        <v>72141203</v>
      </c>
      <c r="H1529" t="s">
        <v>5498</v>
      </c>
      <c r="I1529" t="s">
        <v>5499</v>
      </c>
      <c r="J1529" t="s">
        <v>5498</v>
      </c>
      <c r="K1529" s="12" t="s">
        <v>52</v>
      </c>
    </row>
    <row r="1530" spans="1:11" x14ac:dyDescent="0.35">
      <c r="A1530" s="12" t="e">
        <f t="shared" si="76"/>
        <v>#N/A</v>
      </c>
      <c r="B1530" s="12">
        <f t="shared" si="78"/>
        <v>1</v>
      </c>
      <c r="C1530" s="12" t="e">
        <f t="shared" si="77"/>
        <v>#N/A</v>
      </c>
      <c r="D1530" t="s">
        <v>86</v>
      </c>
      <c r="E1530" t="s">
        <v>5450</v>
      </c>
      <c r="F1530" t="s">
        <v>5480</v>
      </c>
      <c r="G1530">
        <v>72141209</v>
      </c>
      <c r="H1530" t="s">
        <v>5500</v>
      </c>
      <c r="I1530" t="s">
        <v>5501</v>
      </c>
      <c r="J1530" t="s">
        <v>5500</v>
      </c>
      <c r="K1530" s="12" t="s">
        <v>52</v>
      </c>
    </row>
    <row r="1531" spans="1:11" x14ac:dyDescent="0.35">
      <c r="A1531" s="12" t="e">
        <f t="shared" si="76"/>
        <v>#N/A</v>
      </c>
      <c r="B1531" s="12">
        <f t="shared" si="78"/>
        <v>1</v>
      </c>
      <c r="C1531" s="12" t="e">
        <f t="shared" si="77"/>
        <v>#N/A</v>
      </c>
      <c r="D1531" t="s">
        <v>86</v>
      </c>
      <c r="E1531" t="s">
        <v>5450</v>
      </c>
      <c r="F1531" t="s">
        <v>5480</v>
      </c>
      <c r="G1531">
        <v>95121619</v>
      </c>
      <c r="H1531" t="s">
        <v>5502</v>
      </c>
      <c r="I1531" t="s">
        <v>5503</v>
      </c>
      <c r="J1531" t="s">
        <v>5504</v>
      </c>
      <c r="K1531" s="12" t="s">
        <v>52</v>
      </c>
    </row>
    <row r="1532" spans="1:11" x14ac:dyDescent="0.35">
      <c r="A1532" s="12" t="e">
        <f t="shared" si="76"/>
        <v>#N/A</v>
      </c>
      <c r="B1532" s="12">
        <f t="shared" si="78"/>
        <v>1</v>
      </c>
      <c r="C1532" s="12" t="e">
        <f t="shared" si="77"/>
        <v>#N/A</v>
      </c>
      <c r="D1532" t="s">
        <v>86</v>
      </c>
      <c r="E1532" t="s">
        <v>5450</v>
      </c>
      <c r="F1532" t="s">
        <v>5480</v>
      </c>
      <c r="G1532">
        <v>95121620</v>
      </c>
      <c r="H1532" t="s">
        <v>5505</v>
      </c>
      <c r="I1532" t="s">
        <v>5506</v>
      </c>
      <c r="J1532" t="s">
        <v>5507</v>
      </c>
      <c r="K1532" s="12" t="s">
        <v>52</v>
      </c>
    </row>
    <row r="1533" spans="1:11" x14ac:dyDescent="0.35">
      <c r="A1533" s="12" t="e">
        <f t="shared" si="76"/>
        <v>#N/A</v>
      </c>
      <c r="B1533" s="12">
        <f t="shared" si="78"/>
        <v>1</v>
      </c>
      <c r="C1533" s="12" t="e">
        <f t="shared" si="77"/>
        <v>#N/A</v>
      </c>
      <c r="D1533" t="s">
        <v>86</v>
      </c>
      <c r="E1533" t="s">
        <v>5450</v>
      </c>
      <c r="F1533" t="s">
        <v>5480</v>
      </c>
      <c r="G1533">
        <v>95121621</v>
      </c>
      <c r="H1533" t="s">
        <v>5231</v>
      </c>
      <c r="I1533" t="s">
        <v>5508</v>
      </c>
      <c r="J1533" t="s">
        <v>5509</v>
      </c>
      <c r="K1533" s="12" t="s">
        <v>52</v>
      </c>
    </row>
    <row r="1534" spans="1:11" x14ac:dyDescent="0.35">
      <c r="A1534" s="12" t="e">
        <f t="shared" si="76"/>
        <v>#N/A</v>
      </c>
      <c r="B1534" s="12">
        <f t="shared" si="78"/>
        <v>1</v>
      </c>
      <c r="C1534" s="12" t="e">
        <f t="shared" si="77"/>
        <v>#N/A</v>
      </c>
      <c r="D1534" t="s">
        <v>86</v>
      </c>
      <c r="E1534" t="s">
        <v>5450</v>
      </c>
      <c r="F1534" t="s">
        <v>5480</v>
      </c>
      <c r="G1534">
        <v>95121624</v>
      </c>
      <c r="H1534" t="s">
        <v>5510</v>
      </c>
      <c r="I1534" t="s">
        <v>5511</v>
      </c>
      <c r="J1534" t="s">
        <v>5512</v>
      </c>
      <c r="K1534" s="12" t="s">
        <v>52</v>
      </c>
    </row>
    <row r="1535" spans="1:11" x14ac:dyDescent="0.35">
      <c r="A1535" s="12" t="e">
        <f t="shared" si="76"/>
        <v>#N/A</v>
      </c>
      <c r="B1535" s="12">
        <f t="shared" si="78"/>
        <v>1</v>
      </c>
      <c r="C1535" s="12" t="e">
        <f t="shared" si="77"/>
        <v>#N/A</v>
      </c>
      <c r="D1535" t="s">
        <v>86</v>
      </c>
      <c r="E1535" t="s">
        <v>5450</v>
      </c>
      <c r="F1535" t="s">
        <v>5513</v>
      </c>
      <c r="G1535">
        <v>72121410</v>
      </c>
      <c r="H1535" t="s">
        <v>5514</v>
      </c>
      <c r="I1535" t="s">
        <v>5515</v>
      </c>
      <c r="J1535" t="s">
        <v>5516</v>
      </c>
      <c r="K1535" s="12" t="s">
        <v>1902</v>
      </c>
    </row>
    <row r="1536" spans="1:11" x14ac:dyDescent="0.35">
      <c r="A1536" s="12" t="e">
        <f t="shared" si="76"/>
        <v>#N/A</v>
      </c>
      <c r="B1536" s="12">
        <f t="shared" si="78"/>
        <v>1</v>
      </c>
      <c r="C1536" s="12" t="e">
        <f t="shared" si="77"/>
        <v>#N/A</v>
      </c>
      <c r="D1536" t="s">
        <v>86</v>
      </c>
      <c r="E1536" t="s">
        <v>5450</v>
      </c>
      <c r="F1536" t="s">
        <v>5513</v>
      </c>
      <c r="G1536">
        <v>72141101</v>
      </c>
      <c r="H1536" t="s">
        <v>5517</v>
      </c>
      <c r="I1536" t="s">
        <v>5518</v>
      </c>
      <c r="J1536" t="s">
        <v>5519</v>
      </c>
      <c r="K1536" s="12" t="s">
        <v>52</v>
      </c>
    </row>
    <row r="1537" spans="1:11" x14ac:dyDescent="0.35">
      <c r="A1537" s="12" t="e">
        <f t="shared" si="76"/>
        <v>#N/A</v>
      </c>
      <c r="B1537" s="12">
        <f t="shared" si="78"/>
        <v>1</v>
      </c>
      <c r="C1537" s="12" t="e">
        <f t="shared" si="77"/>
        <v>#N/A</v>
      </c>
      <c r="D1537" t="s">
        <v>86</v>
      </c>
      <c r="E1537" t="s">
        <v>5450</v>
      </c>
      <c r="F1537" t="s">
        <v>5520</v>
      </c>
      <c r="G1537">
        <v>72141113</v>
      </c>
      <c r="H1537" t="s">
        <v>5521</v>
      </c>
      <c r="I1537" t="s">
        <v>5522</v>
      </c>
      <c r="J1537" t="s">
        <v>5521</v>
      </c>
      <c r="K1537" s="12" t="s">
        <v>1902</v>
      </c>
    </row>
    <row r="1538" spans="1:11" x14ac:dyDescent="0.35">
      <c r="A1538" s="12" t="e">
        <f t="shared" si="76"/>
        <v>#N/A</v>
      </c>
      <c r="B1538" s="12">
        <f t="shared" si="78"/>
        <v>1</v>
      </c>
      <c r="C1538" s="12" t="e">
        <f t="shared" si="77"/>
        <v>#N/A</v>
      </c>
      <c r="D1538" t="s">
        <v>86</v>
      </c>
      <c r="E1538" t="s">
        <v>5450</v>
      </c>
      <c r="F1538" t="s">
        <v>5520</v>
      </c>
      <c r="G1538">
        <v>72141110</v>
      </c>
      <c r="H1538" t="s">
        <v>5523</v>
      </c>
      <c r="I1538" t="s">
        <v>5524</v>
      </c>
      <c r="J1538" t="s">
        <v>5523</v>
      </c>
      <c r="K1538" s="12" t="s">
        <v>52</v>
      </c>
    </row>
    <row r="1539" spans="1:11" x14ac:dyDescent="0.35">
      <c r="A1539" s="12" t="e">
        <f t="shared" ref="A1539:A1602" si="79">"A"&amp;C1539&amp;"B"&amp;B1539</f>
        <v>#N/A</v>
      </c>
      <c r="B1539" s="12">
        <f t="shared" si="78"/>
        <v>1</v>
      </c>
      <c r="C1539" s="12" t="e">
        <f t="shared" ref="C1539:C1543" si="80">VLOOKUP(D1539&amp;E1539&amp;F1539,T:U,2,FALSE)</f>
        <v>#N/A</v>
      </c>
      <c r="D1539" t="s">
        <v>86</v>
      </c>
      <c r="E1539" t="s">
        <v>5450</v>
      </c>
      <c r="F1539" t="s">
        <v>5520</v>
      </c>
      <c r="G1539">
        <v>72141111</v>
      </c>
      <c r="H1539" t="s">
        <v>5525</v>
      </c>
      <c r="I1539" t="s">
        <v>5526</v>
      </c>
      <c r="J1539" t="s">
        <v>5525</v>
      </c>
      <c r="K1539" s="12" t="s">
        <v>52</v>
      </c>
    </row>
    <row r="1540" spans="1:11" x14ac:dyDescent="0.35">
      <c r="A1540" s="12" t="e">
        <f t="shared" si="79"/>
        <v>#N/A</v>
      </c>
      <c r="B1540" s="12">
        <f t="shared" ref="B1540:B1603" si="81">IFERROR(IF(C1540=C1539,B1539+1,1),1)</f>
        <v>1</v>
      </c>
      <c r="C1540" s="12" t="e">
        <f t="shared" si="80"/>
        <v>#N/A</v>
      </c>
      <c r="D1540" t="s">
        <v>86</v>
      </c>
      <c r="E1540" t="s">
        <v>5450</v>
      </c>
      <c r="F1540" t="s">
        <v>5520</v>
      </c>
      <c r="G1540">
        <v>72141112</v>
      </c>
      <c r="H1540" t="s">
        <v>5527</v>
      </c>
      <c r="I1540" t="s">
        <v>5528</v>
      </c>
      <c r="J1540" t="s">
        <v>5527</v>
      </c>
      <c r="K1540" s="12" t="s">
        <v>52</v>
      </c>
    </row>
    <row r="1541" spans="1:11" x14ac:dyDescent="0.35">
      <c r="A1541" s="12" t="e">
        <f t="shared" si="79"/>
        <v>#N/A</v>
      </c>
      <c r="B1541" s="12">
        <f t="shared" si="81"/>
        <v>1</v>
      </c>
      <c r="C1541" s="12" t="e">
        <f t="shared" si="80"/>
        <v>#N/A</v>
      </c>
      <c r="D1541" t="s">
        <v>86</v>
      </c>
      <c r="E1541" t="s">
        <v>5450</v>
      </c>
      <c r="F1541" t="s">
        <v>5529</v>
      </c>
      <c r="G1541">
        <v>81161700</v>
      </c>
      <c r="H1541" t="s">
        <v>2812</v>
      </c>
      <c r="I1541" t="s">
        <v>5530</v>
      </c>
      <c r="J1541" t="s">
        <v>2812</v>
      </c>
      <c r="K1541" s="12" t="s">
        <v>1902</v>
      </c>
    </row>
    <row r="1542" spans="1:11" x14ac:dyDescent="0.35">
      <c r="A1542" s="12" t="e">
        <f t="shared" si="79"/>
        <v>#N/A</v>
      </c>
      <c r="B1542" s="12">
        <f t="shared" si="81"/>
        <v>1</v>
      </c>
      <c r="C1542" s="12" t="e">
        <f t="shared" si="80"/>
        <v>#N/A</v>
      </c>
      <c r="D1542" t="s">
        <v>86</v>
      </c>
      <c r="E1542" t="s">
        <v>5450</v>
      </c>
      <c r="F1542" t="s">
        <v>5531</v>
      </c>
      <c r="G1542">
        <v>72154069</v>
      </c>
      <c r="H1542" t="s">
        <v>2164</v>
      </c>
      <c r="I1542" t="s">
        <v>5532</v>
      </c>
      <c r="J1542" t="s">
        <v>5533</v>
      </c>
      <c r="K1542" s="12" t="s">
        <v>1902</v>
      </c>
    </row>
    <row r="1543" spans="1:11" x14ac:dyDescent="0.35">
      <c r="A1543" s="12" t="e">
        <f t="shared" si="79"/>
        <v>#N/A</v>
      </c>
      <c r="B1543" s="12">
        <f t="shared" si="81"/>
        <v>1</v>
      </c>
      <c r="C1543" s="12" t="e">
        <f t="shared" si="80"/>
        <v>#N/A</v>
      </c>
      <c r="D1543" t="s">
        <v>86</v>
      </c>
      <c r="E1543" t="s">
        <v>5450</v>
      </c>
      <c r="F1543" t="s">
        <v>5534</v>
      </c>
      <c r="G1543">
        <v>46161500</v>
      </c>
      <c r="H1543" t="s">
        <v>4765</v>
      </c>
      <c r="I1543" t="s">
        <v>5535</v>
      </c>
      <c r="J1543" t="s">
        <v>5536</v>
      </c>
      <c r="K1543" s="12" t="s">
        <v>1902</v>
      </c>
    </row>
    <row r="1544" spans="1:11" x14ac:dyDescent="0.35">
      <c r="A1544" s="12" t="str">
        <f t="shared" si="79"/>
        <v>A56B1</v>
      </c>
      <c r="B1544" s="12">
        <f t="shared" si="81"/>
        <v>1</v>
      </c>
      <c r="C1544" s="54">
        <v>56</v>
      </c>
      <c r="D1544" t="s">
        <v>86</v>
      </c>
      <c r="E1544" t="s">
        <v>5537</v>
      </c>
      <c r="F1544" s="55" t="s">
        <v>5538</v>
      </c>
      <c r="G1544">
        <v>72151201</v>
      </c>
      <c r="H1544" t="s">
        <v>3529</v>
      </c>
      <c r="I1544" t="s">
        <v>5539</v>
      </c>
      <c r="J1544" t="s">
        <v>3529</v>
      </c>
      <c r="K1544" s="12" t="s">
        <v>1902</v>
      </c>
    </row>
    <row r="1545" spans="1:11" x14ac:dyDescent="0.35">
      <c r="A1545" s="12" t="str">
        <f t="shared" si="79"/>
        <v>A56B2</v>
      </c>
      <c r="B1545" s="12">
        <f t="shared" si="81"/>
        <v>2</v>
      </c>
      <c r="C1545" s="54">
        <v>56</v>
      </c>
      <c r="D1545" t="s">
        <v>86</v>
      </c>
      <c r="E1545" t="s">
        <v>5537</v>
      </c>
      <c r="F1545" s="55" t="s">
        <v>5538</v>
      </c>
      <c r="G1545">
        <v>72151203</v>
      </c>
      <c r="H1545" t="s">
        <v>3535</v>
      </c>
      <c r="I1545" t="s">
        <v>5540</v>
      </c>
      <c r="J1545" t="s">
        <v>3535</v>
      </c>
      <c r="K1545" s="12" t="s">
        <v>52</v>
      </c>
    </row>
    <row r="1546" spans="1:11" x14ac:dyDescent="0.35">
      <c r="A1546" s="12" t="str">
        <f t="shared" si="79"/>
        <v>A56B3</v>
      </c>
      <c r="B1546" s="12">
        <f t="shared" si="81"/>
        <v>3</v>
      </c>
      <c r="C1546" s="54">
        <v>56</v>
      </c>
      <c r="D1546" t="s">
        <v>86</v>
      </c>
      <c r="E1546" t="s">
        <v>5537</v>
      </c>
      <c r="F1546" s="55" t="s">
        <v>5538</v>
      </c>
      <c r="G1546">
        <v>72151204</v>
      </c>
      <c r="H1546" t="s">
        <v>3526</v>
      </c>
      <c r="I1546" t="s">
        <v>5541</v>
      </c>
      <c r="J1546" t="s">
        <v>3526</v>
      </c>
      <c r="K1546" s="12" t="s">
        <v>52</v>
      </c>
    </row>
    <row r="1547" spans="1:11" x14ac:dyDescent="0.35">
      <c r="A1547" s="12" t="str">
        <f t="shared" si="79"/>
        <v>A56B4</v>
      </c>
      <c r="B1547" s="12">
        <f t="shared" si="81"/>
        <v>4</v>
      </c>
      <c r="C1547" s="54">
        <v>56</v>
      </c>
      <c r="D1547" t="s">
        <v>86</v>
      </c>
      <c r="E1547" t="s">
        <v>5537</v>
      </c>
      <c r="F1547" s="55" t="s">
        <v>5538</v>
      </c>
      <c r="G1547">
        <v>72151205</v>
      </c>
      <c r="H1547" t="s">
        <v>5542</v>
      </c>
      <c r="I1547" t="s">
        <v>5543</v>
      </c>
      <c r="J1547" t="s">
        <v>5542</v>
      </c>
      <c r="K1547" s="12" t="s">
        <v>52</v>
      </c>
    </row>
    <row r="1548" spans="1:11" x14ac:dyDescent="0.35">
      <c r="A1548" s="12" t="str">
        <f t="shared" si="79"/>
        <v>A56B5</v>
      </c>
      <c r="B1548" s="12">
        <f t="shared" si="81"/>
        <v>5</v>
      </c>
      <c r="C1548" s="54">
        <v>56</v>
      </c>
      <c r="D1548" t="s">
        <v>86</v>
      </c>
      <c r="E1548" t="s">
        <v>5537</v>
      </c>
      <c r="F1548" s="55" t="s">
        <v>5538</v>
      </c>
      <c r="G1548">
        <v>72151502</v>
      </c>
      <c r="H1548" t="s">
        <v>5544</v>
      </c>
      <c r="I1548" t="s">
        <v>5545</v>
      </c>
      <c r="J1548" t="s">
        <v>5544</v>
      </c>
      <c r="K1548" s="12" t="s">
        <v>1902</v>
      </c>
    </row>
    <row r="1549" spans="1:11" x14ac:dyDescent="0.35">
      <c r="A1549" s="12" t="str">
        <f t="shared" si="79"/>
        <v>A56B6</v>
      </c>
      <c r="B1549" s="12">
        <f t="shared" si="81"/>
        <v>6</v>
      </c>
      <c r="C1549" s="54">
        <v>56</v>
      </c>
      <c r="D1549" t="s">
        <v>86</v>
      </c>
      <c r="E1549" t="s">
        <v>5537</v>
      </c>
      <c r="F1549" s="55" t="s">
        <v>5538</v>
      </c>
      <c r="G1549">
        <v>72141115</v>
      </c>
      <c r="H1549" t="s">
        <v>5546</v>
      </c>
      <c r="I1549" t="s">
        <v>5547</v>
      </c>
      <c r="J1549" t="s">
        <v>5548</v>
      </c>
      <c r="K1549" s="12" t="s">
        <v>52</v>
      </c>
    </row>
    <row r="1550" spans="1:11" x14ac:dyDescent="0.35">
      <c r="A1550" s="12" t="str">
        <f t="shared" si="79"/>
        <v>A56B7</v>
      </c>
      <c r="B1550" s="12">
        <f t="shared" si="81"/>
        <v>7</v>
      </c>
      <c r="C1550" s="54">
        <v>56</v>
      </c>
      <c r="D1550" t="s">
        <v>86</v>
      </c>
      <c r="E1550" t="s">
        <v>5537</v>
      </c>
      <c r="F1550" s="55" t="s">
        <v>5538</v>
      </c>
      <c r="G1550">
        <v>81101701</v>
      </c>
      <c r="H1550" t="s">
        <v>1900</v>
      </c>
      <c r="I1550" t="s">
        <v>5549</v>
      </c>
      <c r="J1550" t="s">
        <v>5550</v>
      </c>
      <c r="K1550" s="12" t="s">
        <v>52</v>
      </c>
    </row>
    <row r="1551" spans="1:11" x14ac:dyDescent="0.35">
      <c r="A1551" s="12" t="str">
        <f t="shared" si="79"/>
        <v>A56B8</v>
      </c>
      <c r="B1551" s="12">
        <f t="shared" si="81"/>
        <v>8</v>
      </c>
      <c r="C1551" s="54">
        <v>56</v>
      </c>
      <c r="D1551" t="s">
        <v>86</v>
      </c>
      <c r="E1551" t="s">
        <v>5537</v>
      </c>
      <c r="F1551" s="55" t="s">
        <v>5538</v>
      </c>
      <c r="G1551">
        <v>72151501</v>
      </c>
      <c r="H1551" t="s">
        <v>5551</v>
      </c>
      <c r="I1551" t="s">
        <v>5552</v>
      </c>
      <c r="J1551" t="s">
        <v>5553</v>
      </c>
      <c r="K1551" s="12" t="s">
        <v>52</v>
      </c>
    </row>
    <row r="1552" spans="1:11" x14ac:dyDescent="0.35">
      <c r="A1552" s="12" t="str">
        <f t="shared" si="79"/>
        <v>A56B9</v>
      </c>
      <c r="B1552" s="12">
        <f t="shared" si="81"/>
        <v>9</v>
      </c>
      <c r="C1552" s="54">
        <v>56</v>
      </c>
      <c r="D1552" t="s">
        <v>86</v>
      </c>
      <c r="E1552" t="s">
        <v>5537</v>
      </c>
      <c r="F1552" s="55" t="s">
        <v>5538</v>
      </c>
      <c r="G1552">
        <v>81101518</v>
      </c>
      <c r="H1552" t="s">
        <v>5554</v>
      </c>
      <c r="I1552" t="s">
        <v>5555</v>
      </c>
      <c r="J1552" t="s">
        <v>5556</v>
      </c>
      <c r="K1552" s="12" t="s">
        <v>52</v>
      </c>
    </row>
    <row r="1553" spans="1:11" x14ac:dyDescent="0.35">
      <c r="A1553" s="12" t="str">
        <f t="shared" si="79"/>
        <v>A56B10</v>
      </c>
      <c r="B1553" s="12">
        <f t="shared" si="81"/>
        <v>10</v>
      </c>
      <c r="C1553" s="54">
        <v>56</v>
      </c>
      <c r="D1553" t="s">
        <v>86</v>
      </c>
      <c r="E1553" t="s">
        <v>5537</v>
      </c>
      <c r="F1553" s="55" t="s">
        <v>5538</v>
      </c>
      <c r="G1553">
        <v>24101601</v>
      </c>
      <c r="H1553" t="s">
        <v>5557</v>
      </c>
      <c r="I1553" t="s">
        <v>5558</v>
      </c>
      <c r="J1553" t="s">
        <v>5559</v>
      </c>
      <c r="K1553" s="12" t="s">
        <v>1902</v>
      </c>
    </row>
    <row r="1554" spans="1:11" x14ac:dyDescent="0.35">
      <c r="A1554" s="12" t="str">
        <f t="shared" si="79"/>
        <v>A56B11</v>
      </c>
      <c r="B1554" s="12">
        <f t="shared" si="81"/>
        <v>11</v>
      </c>
      <c r="C1554" s="54">
        <v>56</v>
      </c>
      <c r="D1554" t="s">
        <v>86</v>
      </c>
      <c r="E1554" t="s">
        <v>5537</v>
      </c>
      <c r="F1554" s="55" t="s">
        <v>5538</v>
      </c>
      <c r="G1554">
        <v>72152903</v>
      </c>
      <c r="H1554" t="s">
        <v>5560</v>
      </c>
      <c r="I1554" t="s">
        <v>5561</v>
      </c>
      <c r="J1554" t="s">
        <v>5560</v>
      </c>
      <c r="K1554" s="12" t="s">
        <v>52</v>
      </c>
    </row>
    <row r="1555" spans="1:11" x14ac:dyDescent="0.35">
      <c r="A1555" s="12" t="str">
        <f t="shared" si="79"/>
        <v>A56B12</v>
      </c>
      <c r="B1555" s="12">
        <f t="shared" si="81"/>
        <v>12</v>
      </c>
      <c r="C1555" s="54">
        <v>56</v>
      </c>
      <c r="D1555" t="s">
        <v>86</v>
      </c>
      <c r="E1555" t="s">
        <v>5537</v>
      </c>
      <c r="F1555" s="55" t="s">
        <v>5538</v>
      </c>
      <c r="G1555">
        <v>24101626</v>
      </c>
      <c r="H1555" t="s">
        <v>1970</v>
      </c>
      <c r="I1555" t="s">
        <v>5562</v>
      </c>
      <c r="J1555" t="s">
        <v>5563</v>
      </c>
      <c r="K1555" s="12" t="s">
        <v>52</v>
      </c>
    </row>
    <row r="1556" spans="1:11" x14ac:dyDescent="0.35">
      <c r="A1556" s="12" t="str">
        <f t="shared" si="79"/>
        <v>A56B13</v>
      </c>
      <c r="B1556" s="12">
        <f t="shared" si="81"/>
        <v>13</v>
      </c>
      <c r="C1556" s="54">
        <v>56</v>
      </c>
      <c r="D1556" t="s">
        <v>86</v>
      </c>
      <c r="E1556" t="s">
        <v>5537</v>
      </c>
      <c r="F1556" s="55" t="s">
        <v>5538</v>
      </c>
      <c r="G1556">
        <v>72154046</v>
      </c>
      <c r="H1556" t="s">
        <v>5564</v>
      </c>
      <c r="I1556" t="s">
        <v>5565</v>
      </c>
      <c r="J1556" t="s">
        <v>5564</v>
      </c>
      <c r="K1556" s="12" t="s">
        <v>52</v>
      </c>
    </row>
    <row r="1557" spans="1:11" x14ac:dyDescent="0.35">
      <c r="A1557" s="12" t="str">
        <f t="shared" si="79"/>
        <v>A56B14</v>
      </c>
      <c r="B1557" s="12">
        <f t="shared" si="81"/>
        <v>14</v>
      </c>
      <c r="C1557" s="54">
        <v>56</v>
      </c>
      <c r="D1557" t="s">
        <v>86</v>
      </c>
      <c r="E1557" t="s">
        <v>5537</v>
      </c>
      <c r="F1557" s="55" t="s">
        <v>5538</v>
      </c>
      <c r="G1557">
        <v>46171619</v>
      </c>
      <c r="H1557" t="s">
        <v>5566</v>
      </c>
      <c r="I1557" t="s">
        <v>5567</v>
      </c>
      <c r="J1557" t="s">
        <v>5568</v>
      </c>
      <c r="K1557" s="12" t="s">
        <v>1902</v>
      </c>
    </row>
    <row r="1558" spans="1:11" x14ac:dyDescent="0.35">
      <c r="A1558" s="12" t="str">
        <f t="shared" si="79"/>
        <v>A56B15</v>
      </c>
      <c r="B1558" s="12">
        <f t="shared" si="81"/>
        <v>15</v>
      </c>
      <c r="C1558" s="54">
        <v>56</v>
      </c>
      <c r="D1558" t="s">
        <v>86</v>
      </c>
      <c r="E1558" t="s">
        <v>5537</v>
      </c>
      <c r="F1558" s="55" t="s">
        <v>5538</v>
      </c>
      <c r="G1558">
        <v>46171604</v>
      </c>
      <c r="H1558" t="s">
        <v>2204</v>
      </c>
      <c r="I1558" t="s">
        <v>5569</v>
      </c>
      <c r="J1558" t="s">
        <v>5570</v>
      </c>
      <c r="K1558" s="12" t="s">
        <v>52</v>
      </c>
    </row>
    <row r="1559" spans="1:11" x14ac:dyDescent="0.35">
      <c r="A1559" s="12" t="str">
        <f t="shared" si="79"/>
        <v>A56B16</v>
      </c>
      <c r="B1559" s="12">
        <f t="shared" si="81"/>
        <v>16</v>
      </c>
      <c r="C1559" s="54">
        <v>56</v>
      </c>
      <c r="D1559" t="s">
        <v>86</v>
      </c>
      <c r="E1559" t="s">
        <v>5537</v>
      </c>
      <c r="F1559" s="55" t="s">
        <v>5538</v>
      </c>
      <c r="G1559">
        <v>46171500</v>
      </c>
      <c r="H1559" t="s">
        <v>5571</v>
      </c>
      <c r="I1559" t="s">
        <v>5572</v>
      </c>
      <c r="J1559" t="s">
        <v>5573</v>
      </c>
      <c r="K1559" s="12" t="s">
        <v>52</v>
      </c>
    </row>
    <row r="1560" spans="1:11" x14ac:dyDescent="0.35">
      <c r="A1560" s="12" t="str">
        <f t="shared" si="79"/>
        <v>A56B17</v>
      </c>
      <c r="B1560" s="12">
        <f t="shared" si="81"/>
        <v>17</v>
      </c>
      <c r="C1560" s="54">
        <v>56</v>
      </c>
      <c r="D1560" t="s">
        <v>86</v>
      </c>
      <c r="E1560" t="s">
        <v>5537</v>
      </c>
      <c r="F1560" s="55" t="s">
        <v>5538</v>
      </c>
      <c r="G1560">
        <v>72151100</v>
      </c>
      <c r="H1560" t="s">
        <v>5574</v>
      </c>
      <c r="I1560" t="s">
        <v>5575</v>
      </c>
      <c r="J1560" t="s">
        <v>5574</v>
      </c>
      <c r="K1560" s="12" t="s">
        <v>1902</v>
      </c>
    </row>
    <row r="1561" spans="1:11" x14ac:dyDescent="0.35">
      <c r="A1561" s="12" t="str">
        <f t="shared" si="79"/>
        <v>A56B18</v>
      </c>
      <c r="B1561" s="12">
        <f t="shared" si="81"/>
        <v>18</v>
      </c>
      <c r="C1561" s="54">
        <v>56</v>
      </c>
      <c r="D1561" t="s">
        <v>86</v>
      </c>
      <c r="E1561" t="s">
        <v>5537</v>
      </c>
      <c r="F1561" s="55" t="s">
        <v>5538</v>
      </c>
      <c r="G1561">
        <v>72151101</v>
      </c>
      <c r="H1561" t="s">
        <v>5576</v>
      </c>
      <c r="I1561" t="s">
        <v>5577</v>
      </c>
      <c r="J1561" t="s">
        <v>5576</v>
      </c>
      <c r="K1561" s="12" t="s">
        <v>52</v>
      </c>
    </row>
    <row r="1562" spans="1:11" x14ac:dyDescent="0.35">
      <c r="A1562" s="12" t="str">
        <f t="shared" si="79"/>
        <v>A56B19</v>
      </c>
      <c r="B1562" s="12">
        <f t="shared" si="81"/>
        <v>19</v>
      </c>
      <c r="C1562" s="54">
        <v>56</v>
      </c>
      <c r="D1562" t="s">
        <v>86</v>
      </c>
      <c r="E1562" t="s">
        <v>5537</v>
      </c>
      <c r="F1562" s="55" t="s">
        <v>5538</v>
      </c>
      <c r="G1562">
        <v>72151102</v>
      </c>
      <c r="H1562" t="s">
        <v>5578</v>
      </c>
      <c r="I1562" t="s">
        <v>5579</v>
      </c>
      <c r="J1562" t="s">
        <v>5578</v>
      </c>
      <c r="K1562" s="12" t="s">
        <v>52</v>
      </c>
    </row>
    <row r="1563" spans="1:11" x14ac:dyDescent="0.35">
      <c r="A1563" s="12" t="str">
        <f t="shared" si="79"/>
        <v>A56B20</v>
      </c>
      <c r="B1563" s="12">
        <f t="shared" si="81"/>
        <v>20</v>
      </c>
      <c r="C1563" s="54">
        <v>56</v>
      </c>
      <c r="D1563" t="s">
        <v>86</v>
      </c>
      <c r="E1563" t="s">
        <v>5537</v>
      </c>
      <c r="F1563" s="55" t="s">
        <v>5538</v>
      </c>
      <c r="G1563">
        <v>72151103</v>
      </c>
      <c r="H1563" t="s">
        <v>5580</v>
      </c>
      <c r="I1563" t="s">
        <v>5581</v>
      </c>
      <c r="J1563" t="s">
        <v>5580</v>
      </c>
      <c r="K1563" s="12" t="s">
        <v>52</v>
      </c>
    </row>
    <row r="1564" spans="1:11" x14ac:dyDescent="0.35">
      <c r="A1564" s="12" t="str">
        <f t="shared" si="79"/>
        <v>A56B21</v>
      </c>
      <c r="B1564" s="12">
        <f t="shared" si="81"/>
        <v>21</v>
      </c>
      <c r="C1564" s="54">
        <v>56</v>
      </c>
      <c r="D1564" t="s">
        <v>86</v>
      </c>
      <c r="E1564" t="s">
        <v>5537</v>
      </c>
      <c r="F1564" s="55" t="s">
        <v>5538</v>
      </c>
      <c r="G1564">
        <v>76121501</v>
      </c>
      <c r="H1564" t="s">
        <v>2310</v>
      </c>
      <c r="I1564" t="s">
        <v>5582</v>
      </c>
      <c r="J1564" t="s">
        <v>5583</v>
      </c>
      <c r="K1564" s="12" t="s">
        <v>1902</v>
      </c>
    </row>
    <row r="1565" spans="1:11" x14ac:dyDescent="0.35">
      <c r="A1565" s="12" t="str">
        <f t="shared" si="79"/>
        <v>A56B22</v>
      </c>
      <c r="B1565" s="12">
        <f t="shared" si="81"/>
        <v>22</v>
      </c>
      <c r="C1565" s="54">
        <v>56</v>
      </c>
      <c r="D1565" t="s">
        <v>86</v>
      </c>
      <c r="E1565" t="s">
        <v>5537</v>
      </c>
      <c r="F1565" s="55" t="s">
        <v>5538</v>
      </c>
      <c r="G1565">
        <v>76121505</v>
      </c>
      <c r="H1565" t="s">
        <v>5584</v>
      </c>
      <c r="I1565" t="s">
        <v>5585</v>
      </c>
      <c r="J1565" t="s">
        <v>5586</v>
      </c>
      <c r="K1565" s="12" t="s">
        <v>52</v>
      </c>
    </row>
    <row r="1566" spans="1:11" x14ac:dyDescent="0.35">
      <c r="A1566" s="12" t="str">
        <f t="shared" si="79"/>
        <v>A57B1</v>
      </c>
      <c r="B1566" s="12">
        <f t="shared" si="81"/>
        <v>1</v>
      </c>
      <c r="C1566" s="54">
        <v>57</v>
      </c>
      <c r="D1566" t="s">
        <v>86</v>
      </c>
      <c r="E1566" t="s">
        <v>5587</v>
      </c>
      <c r="F1566" s="55" t="s">
        <v>5538</v>
      </c>
      <c r="G1566">
        <v>72151302</v>
      </c>
      <c r="H1566" t="s">
        <v>5588</v>
      </c>
      <c r="I1566" t="s">
        <v>5589</v>
      </c>
      <c r="J1566" t="s">
        <v>5590</v>
      </c>
      <c r="K1566" s="12" t="s">
        <v>1902</v>
      </c>
    </row>
    <row r="1567" spans="1:11" x14ac:dyDescent="0.35">
      <c r="A1567" s="12" t="str">
        <f t="shared" si="79"/>
        <v>A57B2</v>
      </c>
      <c r="B1567" s="12">
        <f t="shared" si="81"/>
        <v>2</v>
      </c>
      <c r="C1567" s="54">
        <v>57</v>
      </c>
      <c r="D1567" t="s">
        <v>86</v>
      </c>
      <c r="E1567" t="s">
        <v>5587</v>
      </c>
      <c r="F1567" s="55" t="s">
        <v>5538</v>
      </c>
      <c r="G1567">
        <v>72151303</v>
      </c>
      <c r="H1567" t="s">
        <v>5591</v>
      </c>
      <c r="I1567" t="s">
        <v>5592</v>
      </c>
      <c r="J1567" t="s">
        <v>5593</v>
      </c>
      <c r="K1567" s="12" t="s">
        <v>52</v>
      </c>
    </row>
    <row r="1568" spans="1:11" x14ac:dyDescent="0.35">
      <c r="A1568" s="12" t="str">
        <f t="shared" si="79"/>
        <v>A57B3</v>
      </c>
      <c r="B1568" s="12">
        <f t="shared" si="81"/>
        <v>3</v>
      </c>
      <c r="C1568" s="54">
        <v>57</v>
      </c>
      <c r="D1568" t="s">
        <v>86</v>
      </c>
      <c r="E1568" t="s">
        <v>5587</v>
      </c>
      <c r="F1568" s="55" t="s">
        <v>5538</v>
      </c>
      <c r="G1568">
        <v>72151305</v>
      </c>
      <c r="H1568" t="s">
        <v>5594</v>
      </c>
      <c r="I1568" t="s">
        <v>5595</v>
      </c>
      <c r="J1568" t="s">
        <v>5596</v>
      </c>
      <c r="K1568" s="12" t="s">
        <v>52</v>
      </c>
    </row>
    <row r="1569" spans="1:11" x14ac:dyDescent="0.35">
      <c r="A1569" s="12" t="str">
        <f t="shared" si="79"/>
        <v>A57B4</v>
      </c>
      <c r="B1569" s="12">
        <f t="shared" si="81"/>
        <v>4</v>
      </c>
      <c r="C1569" s="54">
        <v>57</v>
      </c>
      <c r="D1569" t="s">
        <v>86</v>
      </c>
      <c r="E1569" t="s">
        <v>5587</v>
      </c>
      <c r="F1569" s="55" t="s">
        <v>5538</v>
      </c>
      <c r="G1569">
        <v>72151301</v>
      </c>
      <c r="H1569" t="s">
        <v>5597</v>
      </c>
      <c r="I1569" t="s">
        <v>5598</v>
      </c>
      <c r="J1569" t="s">
        <v>5599</v>
      </c>
      <c r="K1569" s="12" t="s">
        <v>52</v>
      </c>
    </row>
    <row r="1570" spans="1:11" x14ac:dyDescent="0.35">
      <c r="A1570" s="12" t="str">
        <f t="shared" si="79"/>
        <v>A57B5</v>
      </c>
      <c r="B1570" s="12">
        <f t="shared" si="81"/>
        <v>5</v>
      </c>
      <c r="C1570" s="54">
        <v>57</v>
      </c>
      <c r="D1570" t="s">
        <v>86</v>
      </c>
      <c r="E1570" t="s">
        <v>5587</v>
      </c>
      <c r="F1570" s="55" t="s">
        <v>5538</v>
      </c>
      <c r="G1570">
        <v>73181100</v>
      </c>
      <c r="H1570" t="s">
        <v>5600</v>
      </c>
      <c r="I1570" t="s">
        <v>5601</v>
      </c>
      <c r="J1570" t="s">
        <v>5602</v>
      </c>
      <c r="K1570" s="12" t="s">
        <v>52</v>
      </c>
    </row>
    <row r="1571" spans="1:11" x14ac:dyDescent="0.35">
      <c r="A1571" s="12" t="str">
        <f t="shared" si="79"/>
        <v>A57B6</v>
      </c>
      <c r="B1571" s="12">
        <f t="shared" si="81"/>
        <v>6</v>
      </c>
      <c r="C1571" s="54">
        <v>57</v>
      </c>
      <c r="D1571" t="s">
        <v>86</v>
      </c>
      <c r="E1571" t="s">
        <v>5587</v>
      </c>
      <c r="F1571" s="55" t="s">
        <v>5538</v>
      </c>
      <c r="G1571">
        <v>72151903</v>
      </c>
      <c r="H1571" t="s">
        <v>5603</v>
      </c>
      <c r="I1571" t="s">
        <v>5604</v>
      </c>
      <c r="J1571" t="s">
        <v>5605</v>
      </c>
      <c r="K1571" s="12" t="s">
        <v>1902</v>
      </c>
    </row>
    <row r="1572" spans="1:11" x14ac:dyDescent="0.35">
      <c r="A1572" s="12" t="str">
        <f t="shared" si="79"/>
        <v>A57B7</v>
      </c>
      <c r="B1572" s="12">
        <f t="shared" si="81"/>
        <v>7</v>
      </c>
      <c r="C1572" s="54">
        <v>57</v>
      </c>
      <c r="D1572" t="s">
        <v>86</v>
      </c>
      <c r="E1572" t="s">
        <v>5587</v>
      </c>
      <c r="F1572" s="55" t="s">
        <v>5538</v>
      </c>
      <c r="G1572">
        <v>72152700</v>
      </c>
      <c r="H1572" t="s">
        <v>5606</v>
      </c>
      <c r="I1572" t="s">
        <v>5607</v>
      </c>
      <c r="J1572" t="s">
        <v>5608</v>
      </c>
      <c r="K1572" s="12" t="s">
        <v>1902</v>
      </c>
    </row>
    <row r="1573" spans="1:11" x14ac:dyDescent="0.35">
      <c r="A1573" s="12" t="str">
        <f t="shared" si="79"/>
        <v>A57B8</v>
      </c>
      <c r="B1573" s="12">
        <f t="shared" si="81"/>
        <v>8</v>
      </c>
      <c r="C1573" s="54">
        <v>57</v>
      </c>
      <c r="D1573" t="s">
        <v>86</v>
      </c>
      <c r="E1573" t="s">
        <v>5587</v>
      </c>
      <c r="F1573" s="55" t="s">
        <v>5538</v>
      </c>
      <c r="G1573">
        <v>72152709</v>
      </c>
      <c r="H1573" t="s">
        <v>5609</v>
      </c>
      <c r="I1573" t="s">
        <v>5610</v>
      </c>
      <c r="J1573" t="s">
        <v>5611</v>
      </c>
      <c r="K1573" s="12" t="s">
        <v>52</v>
      </c>
    </row>
    <row r="1574" spans="1:11" x14ac:dyDescent="0.35">
      <c r="A1574" s="12" t="str">
        <f t="shared" si="79"/>
        <v>A57B9</v>
      </c>
      <c r="B1574" s="12">
        <f t="shared" si="81"/>
        <v>9</v>
      </c>
      <c r="C1574" s="54">
        <v>57</v>
      </c>
      <c r="D1574" t="s">
        <v>86</v>
      </c>
      <c r="E1574" t="s">
        <v>5587</v>
      </c>
      <c r="F1574" s="55" t="s">
        <v>5538</v>
      </c>
      <c r="G1574">
        <v>72154012</v>
      </c>
      <c r="H1574" t="s">
        <v>5612</v>
      </c>
      <c r="I1574" t="s">
        <v>5613</v>
      </c>
      <c r="J1574" t="s">
        <v>5614</v>
      </c>
      <c r="K1574" s="12" t="s">
        <v>52</v>
      </c>
    </row>
    <row r="1575" spans="1:11" x14ac:dyDescent="0.35">
      <c r="A1575" s="12" t="str">
        <f t="shared" si="79"/>
        <v>A57B10</v>
      </c>
      <c r="B1575" s="12">
        <f t="shared" si="81"/>
        <v>10</v>
      </c>
      <c r="C1575" s="54">
        <v>57</v>
      </c>
      <c r="D1575" t="s">
        <v>86</v>
      </c>
      <c r="E1575" t="s">
        <v>5587</v>
      </c>
      <c r="F1575" s="55" t="s">
        <v>5538</v>
      </c>
      <c r="G1575">
        <v>72153207</v>
      </c>
      <c r="H1575" t="s">
        <v>5615</v>
      </c>
      <c r="I1575" t="s">
        <v>5616</v>
      </c>
      <c r="J1575" t="s">
        <v>5617</v>
      </c>
      <c r="K1575" s="12" t="s">
        <v>52</v>
      </c>
    </row>
    <row r="1576" spans="1:11" x14ac:dyDescent="0.35">
      <c r="A1576" s="12" t="str">
        <f t="shared" si="79"/>
        <v>A57B11</v>
      </c>
      <c r="B1576" s="12">
        <f t="shared" si="81"/>
        <v>11</v>
      </c>
      <c r="C1576" s="54">
        <v>57</v>
      </c>
      <c r="D1576" t="s">
        <v>86</v>
      </c>
      <c r="E1576" t="s">
        <v>5587</v>
      </c>
      <c r="F1576" s="55" t="s">
        <v>5538</v>
      </c>
      <c r="G1576">
        <v>72154069</v>
      </c>
      <c r="H1576" t="s">
        <v>2164</v>
      </c>
      <c r="I1576" t="s">
        <v>5618</v>
      </c>
      <c r="J1576" t="s">
        <v>5619</v>
      </c>
      <c r="K1576" s="12" t="s">
        <v>1902</v>
      </c>
    </row>
    <row r="1577" spans="1:11" x14ac:dyDescent="0.35">
      <c r="A1577" s="12" t="str">
        <f t="shared" si="79"/>
        <v>A57B12</v>
      </c>
      <c r="B1577" s="12">
        <f t="shared" si="81"/>
        <v>12</v>
      </c>
      <c r="C1577" s="54">
        <v>57</v>
      </c>
      <c r="D1577" t="s">
        <v>86</v>
      </c>
      <c r="E1577" t="s">
        <v>5587</v>
      </c>
      <c r="F1577" s="55" t="s">
        <v>5538</v>
      </c>
      <c r="G1577">
        <v>72152300</v>
      </c>
      <c r="H1577" t="s">
        <v>5620</v>
      </c>
      <c r="I1577" t="s">
        <v>5621</v>
      </c>
      <c r="J1577" t="s">
        <v>5622</v>
      </c>
      <c r="K1577" s="12" t="s">
        <v>1902</v>
      </c>
    </row>
    <row r="1578" spans="1:11" x14ac:dyDescent="0.35">
      <c r="A1578" s="12" t="str">
        <f t="shared" si="79"/>
        <v>A57B13</v>
      </c>
      <c r="B1578" s="12">
        <f t="shared" si="81"/>
        <v>13</v>
      </c>
      <c r="C1578" s="54">
        <v>57</v>
      </c>
      <c r="D1578" t="s">
        <v>86</v>
      </c>
      <c r="E1578" t="s">
        <v>5587</v>
      </c>
      <c r="F1578" s="55" t="s">
        <v>5538</v>
      </c>
      <c r="G1578">
        <v>72152601</v>
      </c>
      <c r="H1578" t="s">
        <v>2083</v>
      </c>
      <c r="I1578" t="s">
        <v>5623</v>
      </c>
      <c r="J1578" t="s">
        <v>5624</v>
      </c>
      <c r="K1578" s="12" t="s">
        <v>1902</v>
      </c>
    </row>
    <row r="1579" spans="1:11" x14ac:dyDescent="0.35">
      <c r="A1579" s="12" t="str">
        <f t="shared" si="79"/>
        <v>A57B14</v>
      </c>
      <c r="B1579" s="12">
        <f t="shared" si="81"/>
        <v>14</v>
      </c>
      <c r="C1579" s="54">
        <v>57</v>
      </c>
      <c r="D1579" t="s">
        <v>86</v>
      </c>
      <c r="E1579" t="s">
        <v>5587</v>
      </c>
      <c r="F1579" s="55" t="s">
        <v>5538</v>
      </c>
      <c r="G1579">
        <v>72152602</v>
      </c>
      <c r="H1579" t="s">
        <v>2087</v>
      </c>
      <c r="I1579" t="s">
        <v>5625</v>
      </c>
      <c r="J1579" t="s">
        <v>5626</v>
      </c>
      <c r="K1579" s="12" t="s">
        <v>52</v>
      </c>
    </row>
    <row r="1580" spans="1:11" x14ac:dyDescent="0.35">
      <c r="A1580" s="12" t="str">
        <f t="shared" si="79"/>
        <v>A57B15</v>
      </c>
      <c r="B1580" s="12">
        <f t="shared" si="81"/>
        <v>15</v>
      </c>
      <c r="C1580" s="54">
        <v>57</v>
      </c>
      <c r="D1580" t="s">
        <v>86</v>
      </c>
      <c r="E1580" t="s">
        <v>5587</v>
      </c>
      <c r="F1580" s="55" t="s">
        <v>5538</v>
      </c>
      <c r="G1580">
        <v>72152900</v>
      </c>
      <c r="H1580" t="s">
        <v>5627</v>
      </c>
      <c r="I1580" t="s">
        <v>5628</v>
      </c>
      <c r="J1580" t="s">
        <v>5629</v>
      </c>
      <c r="K1580" s="12" t="s">
        <v>1902</v>
      </c>
    </row>
    <row r="1581" spans="1:11" x14ac:dyDescent="0.35">
      <c r="A1581" s="12" t="str">
        <f t="shared" si="79"/>
        <v>A57B16</v>
      </c>
      <c r="B1581" s="12">
        <f t="shared" si="81"/>
        <v>16</v>
      </c>
      <c r="C1581" s="54">
        <v>57</v>
      </c>
      <c r="D1581" t="s">
        <v>86</v>
      </c>
      <c r="E1581" t="s">
        <v>5587</v>
      </c>
      <c r="F1581" s="55" t="s">
        <v>5538</v>
      </c>
      <c r="G1581">
        <v>31341109</v>
      </c>
      <c r="H1581" t="s">
        <v>5630</v>
      </c>
      <c r="I1581" t="s">
        <v>5631</v>
      </c>
      <c r="J1581" t="s">
        <v>5632</v>
      </c>
      <c r="K1581" s="12" t="s">
        <v>52</v>
      </c>
    </row>
    <row r="1582" spans="1:11" x14ac:dyDescent="0.35">
      <c r="A1582" s="12" t="str">
        <f t="shared" si="79"/>
        <v>A57B17</v>
      </c>
      <c r="B1582" s="12">
        <f t="shared" si="81"/>
        <v>17</v>
      </c>
      <c r="C1582" s="54">
        <v>57</v>
      </c>
      <c r="D1582" t="s">
        <v>86</v>
      </c>
      <c r="E1582" t="s">
        <v>5587</v>
      </c>
      <c r="F1582" s="55" t="s">
        <v>5538</v>
      </c>
      <c r="G1582">
        <v>31341609</v>
      </c>
      <c r="H1582" t="s">
        <v>5633</v>
      </c>
      <c r="I1582" t="s">
        <v>5634</v>
      </c>
      <c r="J1582" t="s">
        <v>5635</v>
      </c>
      <c r="K1582" s="12" t="s">
        <v>52</v>
      </c>
    </row>
    <row r="1583" spans="1:11" x14ac:dyDescent="0.35">
      <c r="A1583" s="12" t="str">
        <f t="shared" si="79"/>
        <v>A57B18</v>
      </c>
      <c r="B1583" s="12">
        <f t="shared" si="81"/>
        <v>18</v>
      </c>
      <c r="C1583" s="54">
        <v>57</v>
      </c>
      <c r="D1583" t="s">
        <v>86</v>
      </c>
      <c r="E1583" t="s">
        <v>5587</v>
      </c>
      <c r="F1583" s="55" t="s">
        <v>5538</v>
      </c>
      <c r="G1583">
        <v>72102902</v>
      </c>
      <c r="H1583" t="s">
        <v>2166</v>
      </c>
      <c r="I1583" t="s">
        <v>5636</v>
      </c>
      <c r="J1583" t="s">
        <v>5637</v>
      </c>
      <c r="K1583" s="12" t="s">
        <v>1902</v>
      </c>
    </row>
    <row r="1584" spans="1:11" x14ac:dyDescent="0.35">
      <c r="A1584" s="12" t="str">
        <f t="shared" si="79"/>
        <v>A57B19</v>
      </c>
      <c r="B1584" s="12">
        <f t="shared" si="81"/>
        <v>19</v>
      </c>
      <c r="C1584" s="54">
        <v>57</v>
      </c>
      <c r="D1584" t="s">
        <v>86</v>
      </c>
      <c r="E1584" t="s">
        <v>5587</v>
      </c>
      <c r="F1584" s="55" t="s">
        <v>5538</v>
      </c>
      <c r="G1584">
        <v>72152204</v>
      </c>
      <c r="H1584" t="s">
        <v>5638</v>
      </c>
      <c r="I1584" t="s">
        <v>5639</v>
      </c>
      <c r="J1584" t="s">
        <v>5640</v>
      </c>
      <c r="K1584" s="12" t="s">
        <v>1902</v>
      </c>
    </row>
    <row r="1585" spans="1:11" x14ac:dyDescent="0.35">
      <c r="A1585" s="12" t="str">
        <f t="shared" si="79"/>
        <v>A57B20</v>
      </c>
      <c r="B1585" s="12">
        <f t="shared" si="81"/>
        <v>20</v>
      </c>
      <c r="C1585" s="54">
        <v>57</v>
      </c>
      <c r="D1585" t="s">
        <v>86</v>
      </c>
      <c r="E1585" t="s">
        <v>5587</v>
      </c>
      <c r="F1585" s="55" t="s">
        <v>5538</v>
      </c>
      <c r="G1585">
        <v>72152502</v>
      </c>
      <c r="H1585" t="s">
        <v>5641</v>
      </c>
      <c r="I1585" t="s">
        <v>5642</v>
      </c>
      <c r="J1585" t="s">
        <v>5643</v>
      </c>
      <c r="K1585" s="12" t="s">
        <v>52</v>
      </c>
    </row>
    <row r="1586" spans="1:11" x14ac:dyDescent="0.35">
      <c r="A1586" s="12" t="str">
        <f t="shared" si="79"/>
        <v>A57B21</v>
      </c>
      <c r="B1586" s="12">
        <f t="shared" si="81"/>
        <v>21</v>
      </c>
      <c r="C1586" s="54">
        <v>57</v>
      </c>
      <c r="D1586" t="s">
        <v>86</v>
      </c>
      <c r="E1586" t="s">
        <v>5587</v>
      </c>
      <c r="F1586" s="55" t="s">
        <v>5538</v>
      </c>
      <c r="G1586">
        <v>72152507</v>
      </c>
      <c r="H1586" t="s">
        <v>5644</v>
      </c>
      <c r="I1586" t="s">
        <v>5645</v>
      </c>
      <c r="J1586" t="s">
        <v>5646</v>
      </c>
      <c r="K1586" s="12" t="s">
        <v>52</v>
      </c>
    </row>
    <row r="1587" spans="1:11" x14ac:dyDescent="0.35">
      <c r="A1587" s="12" t="str">
        <f t="shared" si="79"/>
        <v>A57B22</v>
      </c>
      <c r="B1587" s="12">
        <f t="shared" si="81"/>
        <v>22</v>
      </c>
      <c r="C1587" s="54">
        <v>57</v>
      </c>
      <c r="D1587" t="s">
        <v>86</v>
      </c>
      <c r="E1587" t="s">
        <v>5587</v>
      </c>
      <c r="F1587" s="55" t="s">
        <v>5538</v>
      </c>
      <c r="G1587">
        <v>73121804</v>
      </c>
      <c r="H1587" t="s">
        <v>5647</v>
      </c>
      <c r="I1587" t="s">
        <v>5648</v>
      </c>
      <c r="J1587" t="s">
        <v>5649</v>
      </c>
      <c r="K1587" s="12" t="s">
        <v>1902</v>
      </c>
    </row>
    <row r="1588" spans="1:11" x14ac:dyDescent="0.35">
      <c r="A1588" s="12" t="str">
        <f t="shared" si="79"/>
        <v>A57B23</v>
      </c>
      <c r="B1588" s="12">
        <f t="shared" si="81"/>
        <v>23</v>
      </c>
      <c r="C1588" s="54">
        <v>57</v>
      </c>
      <c r="D1588" t="s">
        <v>86</v>
      </c>
      <c r="E1588" t="s">
        <v>5587</v>
      </c>
      <c r="F1588" s="55" t="s">
        <v>5538</v>
      </c>
      <c r="G1588">
        <v>76101602</v>
      </c>
      <c r="H1588" t="s">
        <v>5650</v>
      </c>
      <c r="I1588" t="s">
        <v>5651</v>
      </c>
      <c r="J1588" t="s">
        <v>5652</v>
      </c>
      <c r="K1588" s="12" t="s">
        <v>1902</v>
      </c>
    </row>
    <row r="1589" spans="1:11" x14ac:dyDescent="0.35">
      <c r="A1589" s="12" t="str">
        <f t="shared" si="79"/>
        <v>A57B24</v>
      </c>
      <c r="B1589" s="12">
        <f t="shared" si="81"/>
        <v>24</v>
      </c>
      <c r="C1589" s="54">
        <v>57</v>
      </c>
      <c r="D1589" t="s">
        <v>86</v>
      </c>
      <c r="E1589" t="s">
        <v>5587</v>
      </c>
      <c r="F1589" s="55" t="s">
        <v>5538</v>
      </c>
      <c r="G1589">
        <v>76121900</v>
      </c>
      <c r="H1589" t="s">
        <v>2307</v>
      </c>
      <c r="I1589" t="s">
        <v>5653</v>
      </c>
      <c r="J1589" t="s">
        <v>5654</v>
      </c>
      <c r="K1589" s="12" t="s">
        <v>52</v>
      </c>
    </row>
    <row r="1590" spans="1:11" x14ac:dyDescent="0.35">
      <c r="A1590" s="12" t="str">
        <f t="shared" si="79"/>
        <v>A57B25</v>
      </c>
      <c r="B1590" s="12">
        <f t="shared" si="81"/>
        <v>25</v>
      </c>
      <c r="C1590" s="54">
        <v>57</v>
      </c>
      <c r="D1590" t="s">
        <v>86</v>
      </c>
      <c r="E1590" t="s">
        <v>5587</v>
      </c>
      <c r="F1590" s="55" t="s">
        <v>5538</v>
      </c>
      <c r="G1590">
        <v>72111111</v>
      </c>
      <c r="H1590" t="s">
        <v>5655</v>
      </c>
      <c r="I1590" t="s">
        <v>5656</v>
      </c>
      <c r="J1590" t="s">
        <v>5657</v>
      </c>
      <c r="K1590" s="12" t="s">
        <v>1902</v>
      </c>
    </row>
    <row r="1591" spans="1:11" x14ac:dyDescent="0.35">
      <c r="A1591" s="12" t="str">
        <f t="shared" si="79"/>
        <v>A55B1</v>
      </c>
      <c r="B1591" s="54">
        <v>1</v>
      </c>
      <c r="C1591" s="54">
        <v>55</v>
      </c>
      <c r="D1591" t="s">
        <v>86</v>
      </c>
      <c r="E1591" t="s">
        <v>148</v>
      </c>
      <c r="F1591" t="s">
        <v>5658</v>
      </c>
      <c r="G1591">
        <v>30121601</v>
      </c>
      <c r="H1591" t="s">
        <v>5659</v>
      </c>
      <c r="I1591" t="s">
        <v>5660</v>
      </c>
      <c r="J1591" t="s">
        <v>5659</v>
      </c>
      <c r="K1591" s="12" t="s">
        <v>1902</v>
      </c>
    </row>
    <row r="1592" spans="1:11" x14ac:dyDescent="0.35">
      <c r="A1592" s="12" t="str">
        <f t="shared" si="79"/>
        <v>A55B2</v>
      </c>
      <c r="B1592" s="54">
        <v>2</v>
      </c>
      <c r="C1592" s="54">
        <v>55</v>
      </c>
      <c r="D1592" t="s">
        <v>86</v>
      </c>
      <c r="E1592" t="s">
        <v>148</v>
      </c>
      <c r="F1592" t="s">
        <v>5658</v>
      </c>
      <c r="G1592">
        <v>12164902</v>
      </c>
      <c r="H1592" t="s">
        <v>5661</v>
      </c>
      <c r="I1592" t="s">
        <v>5662</v>
      </c>
      <c r="J1592" t="s">
        <v>5661</v>
      </c>
      <c r="K1592" s="12" t="s">
        <v>52</v>
      </c>
    </row>
    <row r="1593" spans="1:11" x14ac:dyDescent="0.35">
      <c r="A1593" s="12" t="str">
        <f t="shared" si="79"/>
        <v>A55B3</v>
      </c>
      <c r="B1593" s="54">
        <v>3</v>
      </c>
      <c r="C1593" s="54">
        <v>55</v>
      </c>
      <c r="D1593" t="s">
        <v>86</v>
      </c>
      <c r="E1593" t="s">
        <v>148</v>
      </c>
      <c r="F1593" t="s">
        <v>5658</v>
      </c>
      <c r="G1593">
        <v>30121504</v>
      </c>
      <c r="H1593" t="s">
        <v>5663</v>
      </c>
      <c r="I1593" t="s">
        <v>5664</v>
      </c>
      <c r="J1593" t="s">
        <v>5663</v>
      </c>
      <c r="K1593" s="12" t="s">
        <v>52</v>
      </c>
    </row>
    <row r="1594" spans="1:11" x14ac:dyDescent="0.35">
      <c r="A1594" s="12" t="str">
        <f t="shared" si="79"/>
        <v>A55B4</v>
      </c>
      <c r="B1594" s="54">
        <v>4</v>
      </c>
      <c r="C1594" s="54">
        <v>55</v>
      </c>
      <c r="D1594" t="s">
        <v>86</v>
      </c>
      <c r="E1594" t="s">
        <v>148</v>
      </c>
      <c r="F1594" t="s">
        <v>5658</v>
      </c>
      <c r="G1594">
        <v>30111800</v>
      </c>
      <c r="H1594" t="s">
        <v>5665</v>
      </c>
      <c r="I1594" t="s">
        <v>5666</v>
      </c>
      <c r="J1594" t="s">
        <v>5665</v>
      </c>
      <c r="K1594" s="12" t="s">
        <v>52</v>
      </c>
    </row>
    <row r="1595" spans="1:11" x14ac:dyDescent="0.35">
      <c r="A1595" s="12" t="e">
        <f t="shared" si="79"/>
        <v>#N/A</v>
      </c>
      <c r="B1595" s="12">
        <f t="shared" si="81"/>
        <v>1</v>
      </c>
      <c r="C1595" s="12" t="e">
        <f t="shared" ref="C1595:C1622" si="82">VLOOKUP(D1595&amp;E1595&amp;F1595,T:U,2,FALSE)</f>
        <v>#N/A</v>
      </c>
      <c r="D1595" t="s">
        <v>86</v>
      </c>
      <c r="E1595" t="s">
        <v>148</v>
      </c>
      <c r="F1595" t="s">
        <v>5667</v>
      </c>
      <c r="G1595">
        <v>31201705</v>
      </c>
      <c r="H1595" t="s">
        <v>5668</v>
      </c>
      <c r="I1595" t="s">
        <v>5669</v>
      </c>
      <c r="J1595" t="s">
        <v>5668</v>
      </c>
      <c r="K1595" s="12" t="s">
        <v>1902</v>
      </c>
    </row>
    <row r="1596" spans="1:11" x14ac:dyDescent="0.35">
      <c r="A1596" s="12" t="e">
        <f t="shared" si="79"/>
        <v>#N/A</v>
      </c>
      <c r="B1596" s="12">
        <f t="shared" si="81"/>
        <v>1</v>
      </c>
      <c r="C1596" s="12" t="e">
        <f t="shared" si="82"/>
        <v>#N/A</v>
      </c>
      <c r="D1596" t="s">
        <v>86</v>
      </c>
      <c r="E1596" t="s">
        <v>148</v>
      </c>
      <c r="F1596" t="s">
        <v>5667</v>
      </c>
      <c r="G1596">
        <v>12163501</v>
      </c>
      <c r="H1596" t="s">
        <v>5670</v>
      </c>
      <c r="I1596" t="s">
        <v>5671</v>
      </c>
      <c r="J1596" t="s">
        <v>5670</v>
      </c>
      <c r="K1596" s="12" t="s">
        <v>52</v>
      </c>
    </row>
    <row r="1597" spans="1:11" x14ac:dyDescent="0.35">
      <c r="A1597" s="12" t="e">
        <f t="shared" si="79"/>
        <v>#N/A</v>
      </c>
      <c r="B1597" s="12">
        <f t="shared" si="81"/>
        <v>1</v>
      </c>
      <c r="C1597" s="12" t="e">
        <f t="shared" si="82"/>
        <v>#N/A</v>
      </c>
      <c r="D1597" t="s">
        <v>86</v>
      </c>
      <c r="E1597" t="s">
        <v>148</v>
      </c>
      <c r="F1597" t="s">
        <v>5667</v>
      </c>
      <c r="G1597">
        <v>31201600</v>
      </c>
      <c r="H1597" t="s">
        <v>5672</v>
      </c>
      <c r="I1597" t="s">
        <v>5673</v>
      </c>
      <c r="J1597" t="s">
        <v>5672</v>
      </c>
      <c r="K1597" s="12" t="s">
        <v>52</v>
      </c>
    </row>
    <row r="1598" spans="1:11" x14ac:dyDescent="0.35">
      <c r="A1598" s="12" t="e">
        <f t="shared" si="79"/>
        <v>#N/A</v>
      </c>
      <c r="B1598" s="12">
        <f t="shared" si="81"/>
        <v>1</v>
      </c>
      <c r="C1598" s="12" t="e">
        <f t="shared" si="82"/>
        <v>#N/A</v>
      </c>
      <c r="D1598" t="s">
        <v>86</v>
      </c>
      <c r="E1598" t="s">
        <v>148</v>
      </c>
      <c r="F1598" t="s">
        <v>149</v>
      </c>
      <c r="G1598">
        <v>30111500</v>
      </c>
      <c r="H1598" t="s">
        <v>5674</v>
      </c>
      <c r="I1598" t="s">
        <v>5675</v>
      </c>
      <c r="J1598" t="s">
        <v>5674</v>
      </c>
      <c r="K1598" s="12" t="s">
        <v>1902</v>
      </c>
    </row>
    <row r="1599" spans="1:11" x14ac:dyDescent="0.35">
      <c r="A1599" s="12" t="e">
        <f t="shared" si="79"/>
        <v>#N/A</v>
      </c>
      <c r="B1599" s="12">
        <f t="shared" si="81"/>
        <v>1</v>
      </c>
      <c r="C1599" s="12" t="e">
        <f t="shared" si="82"/>
        <v>#N/A</v>
      </c>
      <c r="D1599" t="s">
        <v>86</v>
      </c>
      <c r="E1599" t="s">
        <v>148</v>
      </c>
      <c r="F1599" t="s">
        <v>149</v>
      </c>
      <c r="G1599">
        <v>30111505</v>
      </c>
      <c r="H1599" t="s">
        <v>5676</v>
      </c>
      <c r="I1599" t="s">
        <v>5677</v>
      </c>
      <c r="J1599" t="s">
        <v>5676</v>
      </c>
      <c r="K1599" s="12" t="s">
        <v>52</v>
      </c>
    </row>
    <row r="1600" spans="1:11" x14ac:dyDescent="0.35">
      <c r="A1600" s="12" t="e">
        <f t="shared" si="79"/>
        <v>#N/A</v>
      </c>
      <c r="B1600" s="12">
        <f t="shared" si="81"/>
        <v>1</v>
      </c>
      <c r="C1600" s="12" t="e">
        <f t="shared" si="82"/>
        <v>#N/A</v>
      </c>
      <c r="D1600" t="s">
        <v>86</v>
      </c>
      <c r="E1600" t="s">
        <v>148</v>
      </c>
      <c r="F1600" t="s">
        <v>149</v>
      </c>
      <c r="G1600">
        <v>30103619</v>
      </c>
      <c r="H1600" t="s">
        <v>5678</v>
      </c>
      <c r="I1600" t="s">
        <v>5679</v>
      </c>
      <c r="J1600" t="s">
        <v>5678</v>
      </c>
      <c r="K1600" s="12" t="s">
        <v>52</v>
      </c>
    </row>
    <row r="1601" spans="1:11" x14ac:dyDescent="0.35">
      <c r="A1601" s="12" t="e">
        <f t="shared" si="79"/>
        <v>#N/A</v>
      </c>
      <c r="B1601" s="12">
        <f t="shared" si="81"/>
        <v>1</v>
      </c>
      <c r="C1601" s="12" t="e">
        <f t="shared" si="82"/>
        <v>#N/A</v>
      </c>
      <c r="D1601" t="s">
        <v>86</v>
      </c>
      <c r="E1601" t="s">
        <v>148</v>
      </c>
      <c r="F1601" t="s">
        <v>149</v>
      </c>
      <c r="G1601">
        <v>30111501</v>
      </c>
      <c r="H1601" t="s">
        <v>5680</v>
      </c>
      <c r="I1601" t="s">
        <v>5681</v>
      </c>
      <c r="J1601" t="s">
        <v>5680</v>
      </c>
      <c r="K1601" s="12" t="s">
        <v>52</v>
      </c>
    </row>
    <row r="1602" spans="1:11" x14ac:dyDescent="0.35">
      <c r="A1602" s="12" t="e">
        <f t="shared" si="79"/>
        <v>#N/A</v>
      </c>
      <c r="B1602" s="12">
        <f t="shared" si="81"/>
        <v>1</v>
      </c>
      <c r="C1602" s="12" t="e">
        <f t="shared" si="82"/>
        <v>#N/A</v>
      </c>
      <c r="D1602" t="s">
        <v>86</v>
      </c>
      <c r="E1602" t="s">
        <v>148</v>
      </c>
      <c r="F1602" t="s">
        <v>149</v>
      </c>
      <c r="G1602">
        <v>30111502</v>
      </c>
      <c r="H1602" t="s">
        <v>5682</v>
      </c>
      <c r="I1602" t="s">
        <v>5683</v>
      </c>
      <c r="J1602" t="s">
        <v>5682</v>
      </c>
      <c r="K1602" s="12" t="s">
        <v>52</v>
      </c>
    </row>
    <row r="1603" spans="1:11" x14ac:dyDescent="0.35">
      <c r="A1603" s="12" t="e">
        <f t="shared" ref="A1603:A1666" si="83">"A"&amp;C1603&amp;"B"&amp;B1603</f>
        <v>#N/A</v>
      </c>
      <c r="B1603" s="12">
        <f t="shared" si="81"/>
        <v>1</v>
      </c>
      <c r="C1603" s="12" t="e">
        <f t="shared" si="82"/>
        <v>#N/A</v>
      </c>
      <c r="D1603" t="s">
        <v>86</v>
      </c>
      <c r="E1603" t="s">
        <v>148</v>
      </c>
      <c r="F1603" t="s">
        <v>149</v>
      </c>
      <c r="G1603">
        <v>30111503</v>
      </c>
      <c r="H1603" t="s">
        <v>5684</v>
      </c>
      <c r="I1603" t="s">
        <v>5685</v>
      </c>
      <c r="J1603" t="s">
        <v>5684</v>
      </c>
      <c r="K1603" s="12" t="s">
        <v>52</v>
      </c>
    </row>
    <row r="1604" spans="1:11" x14ac:dyDescent="0.35">
      <c r="A1604" s="12" t="e">
        <f t="shared" si="83"/>
        <v>#N/A</v>
      </c>
      <c r="B1604" s="12">
        <f t="shared" ref="B1604:B1667" si="84">IFERROR(IF(C1604=C1603,B1603+1,1),1)</f>
        <v>1</v>
      </c>
      <c r="C1604" s="12" t="e">
        <f t="shared" si="82"/>
        <v>#N/A</v>
      </c>
      <c r="D1604" t="s">
        <v>86</v>
      </c>
      <c r="E1604" t="s">
        <v>148</v>
      </c>
      <c r="F1604" t="s">
        <v>149</v>
      </c>
      <c r="G1604">
        <v>30111507</v>
      </c>
      <c r="H1604" t="s">
        <v>5686</v>
      </c>
      <c r="I1604" t="s">
        <v>5687</v>
      </c>
      <c r="J1604" t="s">
        <v>5686</v>
      </c>
      <c r="K1604" s="12" t="s">
        <v>52</v>
      </c>
    </row>
    <row r="1605" spans="1:11" x14ac:dyDescent="0.35">
      <c r="A1605" s="12" t="e">
        <f t="shared" si="83"/>
        <v>#N/A</v>
      </c>
      <c r="B1605" s="12">
        <f t="shared" si="84"/>
        <v>1</v>
      </c>
      <c r="C1605" s="12" t="e">
        <f t="shared" si="82"/>
        <v>#N/A</v>
      </c>
      <c r="D1605" t="s">
        <v>86</v>
      </c>
      <c r="E1605" t="s">
        <v>148</v>
      </c>
      <c r="F1605" t="s">
        <v>149</v>
      </c>
      <c r="G1605">
        <v>30111508</v>
      </c>
      <c r="H1605" t="s">
        <v>5688</v>
      </c>
      <c r="I1605" t="s">
        <v>5689</v>
      </c>
      <c r="J1605" t="s">
        <v>5688</v>
      </c>
      <c r="K1605" s="12" t="s">
        <v>52</v>
      </c>
    </row>
    <row r="1606" spans="1:11" x14ac:dyDescent="0.35">
      <c r="A1606" s="12" t="e">
        <f t="shared" si="83"/>
        <v>#N/A</v>
      </c>
      <c r="B1606" s="12">
        <f t="shared" si="84"/>
        <v>1</v>
      </c>
      <c r="C1606" s="12" t="e">
        <f t="shared" si="82"/>
        <v>#N/A</v>
      </c>
      <c r="D1606" t="s">
        <v>86</v>
      </c>
      <c r="E1606" t="s">
        <v>148</v>
      </c>
      <c r="F1606" t="s">
        <v>149</v>
      </c>
      <c r="G1606">
        <v>30111509</v>
      </c>
      <c r="H1606" t="s">
        <v>5690</v>
      </c>
      <c r="I1606" t="s">
        <v>5691</v>
      </c>
      <c r="J1606" t="s">
        <v>5690</v>
      </c>
      <c r="K1606" s="12" t="s">
        <v>52</v>
      </c>
    </row>
    <row r="1607" spans="1:11" x14ac:dyDescent="0.35">
      <c r="A1607" s="12" t="e">
        <f t="shared" si="83"/>
        <v>#N/A</v>
      </c>
      <c r="B1607" s="12">
        <f t="shared" si="84"/>
        <v>1</v>
      </c>
      <c r="C1607" s="12" t="e">
        <f t="shared" si="82"/>
        <v>#N/A</v>
      </c>
      <c r="D1607" t="s">
        <v>86</v>
      </c>
      <c r="E1607" t="s">
        <v>148</v>
      </c>
      <c r="F1607" t="s">
        <v>5692</v>
      </c>
      <c r="G1607">
        <v>30140000</v>
      </c>
      <c r="H1607" t="s">
        <v>5693</v>
      </c>
      <c r="I1607" t="s">
        <v>5694</v>
      </c>
      <c r="J1607" t="s">
        <v>5693</v>
      </c>
      <c r="K1607" s="12" t="s">
        <v>1902</v>
      </c>
    </row>
    <row r="1608" spans="1:11" x14ac:dyDescent="0.35">
      <c r="A1608" s="12" t="e">
        <f t="shared" si="83"/>
        <v>#N/A</v>
      </c>
      <c r="B1608" s="12">
        <f t="shared" si="84"/>
        <v>1</v>
      </c>
      <c r="C1608" s="12" t="e">
        <f t="shared" si="82"/>
        <v>#N/A</v>
      </c>
      <c r="D1608" t="s">
        <v>86</v>
      </c>
      <c r="E1608" t="s">
        <v>148</v>
      </c>
      <c r="F1608" t="s">
        <v>5692</v>
      </c>
      <c r="G1608">
        <v>11162100</v>
      </c>
      <c r="H1608" t="s">
        <v>5695</v>
      </c>
      <c r="I1608" t="s">
        <v>5696</v>
      </c>
      <c r="J1608" t="s">
        <v>5695</v>
      </c>
      <c r="K1608" s="12" t="s">
        <v>52</v>
      </c>
    </row>
    <row r="1609" spans="1:11" x14ac:dyDescent="0.35">
      <c r="A1609" s="12" t="e">
        <f t="shared" si="83"/>
        <v>#N/A</v>
      </c>
      <c r="B1609" s="12">
        <f t="shared" si="84"/>
        <v>1</v>
      </c>
      <c r="C1609" s="12" t="e">
        <f t="shared" si="82"/>
        <v>#N/A</v>
      </c>
      <c r="D1609" t="s">
        <v>86</v>
      </c>
      <c r="E1609" t="s">
        <v>148</v>
      </c>
      <c r="F1609" t="s">
        <v>5692</v>
      </c>
      <c r="G1609">
        <v>30102000</v>
      </c>
      <c r="H1609" t="s">
        <v>5697</v>
      </c>
      <c r="I1609" t="s">
        <v>5698</v>
      </c>
      <c r="J1609" t="s">
        <v>5697</v>
      </c>
      <c r="K1609" s="12" t="s">
        <v>52</v>
      </c>
    </row>
    <row r="1610" spans="1:11" x14ac:dyDescent="0.35">
      <c r="A1610" s="12" t="e">
        <f t="shared" si="83"/>
        <v>#N/A</v>
      </c>
      <c r="B1610" s="12">
        <f t="shared" si="84"/>
        <v>1</v>
      </c>
      <c r="C1610" s="12" t="e">
        <f t="shared" si="82"/>
        <v>#N/A</v>
      </c>
      <c r="D1610" t="s">
        <v>86</v>
      </c>
      <c r="E1610" t="s">
        <v>148</v>
      </c>
      <c r="F1610" t="s">
        <v>5692</v>
      </c>
      <c r="G1610">
        <v>30103800</v>
      </c>
      <c r="H1610" t="s">
        <v>5699</v>
      </c>
      <c r="I1610" t="s">
        <v>5700</v>
      </c>
      <c r="J1610" t="s">
        <v>5699</v>
      </c>
      <c r="K1610" s="12" t="s">
        <v>52</v>
      </c>
    </row>
    <row r="1611" spans="1:11" x14ac:dyDescent="0.35">
      <c r="A1611" s="12" t="e">
        <f t="shared" si="83"/>
        <v>#N/A</v>
      </c>
      <c r="B1611" s="12">
        <f t="shared" si="84"/>
        <v>1</v>
      </c>
      <c r="C1611" s="12" t="e">
        <f t="shared" si="82"/>
        <v>#N/A</v>
      </c>
      <c r="D1611" t="s">
        <v>86</v>
      </c>
      <c r="E1611" t="s">
        <v>148</v>
      </c>
      <c r="F1611" t="s">
        <v>5701</v>
      </c>
      <c r="G1611">
        <v>11101704</v>
      </c>
      <c r="H1611" t="s">
        <v>153</v>
      </c>
      <c r="I1611" t="s">
        <v>5702</v>
      </c>
      <c r="J1611" t="s">
        <v>153</v>
      </c>
      <c r="K1611" s="12" t="s">
        <v>1902</v>
      </c>
    </row>
    <row r="1612" spans="1:11" x14ac:dyDescent="0.35">
      <c r="A1612" s="12" t="e">
        <f t="shared" si="83"/>
        <v>#N/A</v>
      </c>
      <c r="B1612" s="12">
        <f t="shared" si="84"/>
        <v>1</v>
      </c>
      <c r="C1612" s="12" t="e">
        <f t="shared" si="82"/>
        <v>#N/A</v>
      </c>
      <c r="D1612" t="s">
        <v>86</v>
      </c>
      <c r="E1612" t="s">
        <v>148</v>
      </c>
      <c r="F1612" t="s">
        <v>5701</v>
      </c>
      <c r="G1612">
        <v>11171500</v>
      </c>
      <c r="H1612" t="s">
        <v>5703</v>
      </c>
      <c r="I1612" t="s">
        <v>5704</v>
      </c>
      <c r="J1612" t="s">
        <v>5703</v>
      </c>
      <c r="K1612" s="12" t="s">
        <v>52</v>
      </c>
    </row>
    <row r="1613" spans="1:11" x14ac:dyDescent="0.35">
      <c r="A1613" s="12" t="e">
        <f t="shared" si="83"/>
        <v>#N/A</v>
      </c>
      <c r="B1613" s="12">
        <f t="shared" si="84"/>
        <v>1</v>
      </c>
      <c r="C1613" s="12" t="e">
        <f t="shared" si="82"/>
        <v>#N/A</v>
      </c>
      <c r="D1613" t="s">
        <v>86</v>
      </c>
      <c r="E1613" t="s">
        <v>148</v>
      </c>
      <c r="F1613" t="s">
        <v>5701</v>
      </c>
      <c r="G1613">
        <v>30103101</v>
      </c>
      <c r="H1613" t="s">
        <v>5705</v>
      </c>
      <c r="I1613" t="s">
        <v>5706</v>
      </c>
      <c r="J1613" t="s">
        <v>5705</v>
      </c>
      <c r="K1613" s="12" t="s">
        <v>52</v>
      </c>
    </row>
    <row r="1614" spans="1:11" x14ac:dyDescent="0.35">
      <c r="A1614" s="12" t="e">
        <f t="shared" si="83"/>
        <v>#N/A</v>
      </c>
      <c r="B1614" s="12">
        <f t="shared" si="84"/>
        <v>1</v>
      </c>
      <c r="C1614" s="12" t="e">
        <f t="shared" si="82"/>
        <v>#N/A</v>
      </c>
      <c r="D1614" t="s">
        <v>86</v>
      </c>
      <c r="E1614" t="s">
        <v>148</v>
      </c>
      <c r="F1614" t="s">
        <v>5701</v>
      </c>
      <c r="G1614">
        <v>30101704</v>
      </c>
      <c r="H1614" t="s">
        <v>5707</v>
      </c>
      <c r="I1614" t="s">
        <v>5708</v>
      </c>
      <c r="J1614" t="s">
        <v>5707</v>
      </c>
      <c r="K1614" s="12" t="s">
        <v>52</v>
      </c>
    </row>
    <row r="1615" spans="1:11" x14ac:dyDescent="0.35">
      <c r="A1615" s="12" t="e">
        <f t="shared" si="83"/>
        <v>#N/A</v>
      </c>
      <c r="B1615" s="12">
        <f t="shared" si="84"/>
        <v>1</v>
      </c>
      <c r="C1615" s="12" t="e">
        <f t="shared" si="82"/>
        <v>#N/A</v>
      </c>
      <c r="D1615" t="s">
        <v>86</v>
      </c>
      <c r="E1615" t="s">
        <v>148</v>
      </c>
      <c r="F1615" t="s">
        <v>5701</v>
      </c>
      <c r="G1615">
        <v>11101705</v>
      </c>
      <c r="H1615" t="s">
        <v>5709</v>
      </c>
      <c r="I1615" t="s">
        <v>5710</v>
      </c>
      <c r="J1615" t="s">
        <v>5709</v>
      </c>
      <c r="K1615" s="12" t="s">
        <v>52</v>
      </c>
    </row>
    <row r="1616" spans="1:11" x14ac:dyDescent="0.35">
      <c r="A1616" s="12" t="e">
        <f t="shared" si="83"/>
        <v>#N/A</v>
      </c>
      <c r="B1616" s="12">
        <f t="shared" si="84"/>
        <v>1</v>
      </c>
      <c r="C1616" s="12" t="e">
        <f t="shared" si="82"/>
        <v>#N/A</v>
      </c>
      <c r="D1616" t="s">
        <v>86</v>
      </c>
      <c r="E1616" t="s">
        <v>148</v>
      </c>
      <c r="F1616" t="s">
        <v>5701</v>
      </c>
      <c r="G1616">
        <v>11101711</v>
      </c>
      <c r="H1616" t="s">
        <v>5711</v>
      </c>
      <c r="I1616" t="s">
        <v>5712</v>
      </c>
      <c r="J1616" t="s">
        <v>5711</v>
      </c>
      <c r="K1616" s="12" t="s">
        <v>52</v>
      </c>
    </row>
    <row r="1617" spans="1:11" x14ac:dyDescent="0.35">
      <c r="A1617" s="12" t="e">
        <f t="shared" si="83"/>
        <v>#N/A</v>
      </c>
      <c r="B1617" s="12">
        <f t="shared" si="84"/>
        <v>1</v>
      </c>
      <c r="C1617" s="12" t="e">
        <f t="shared" si="82"/>
        <v>#N/A</v>
      </c>
      <c r="D1617" t="s">
        <v>86</v>
      </c>
      <c r="E1617" t="s">
        <v>148</v>
      </c>
      <c r="F1617" t="s">
        <v>5701</v>
      </c>
      <c r="G1617">
        <v>11101712</v>
      </c>
      <c r="H1617" t="s">
        <v>5713</v>
      </c>
      <c r="I1617" t="s">
        <v>5714</v>
      </c>
      <c r="J1617" t="s">
        <v>5713</v>
      </c>
      <c r="K1617" s="12" t="s">
        <v>52</v>
      </c>
    </row>
    <row r="1618" spans="1:11" x14ac:dyDescent="0.35">
      <c r="A1618" s="12" t="e">
        <f t="shared" si="83"/>
        <v>#N/A</v>
      </c>
      <c r="B1618" s="12">
        <f t="shared" si="84"/>
        <v>1</v>
      </c>
      <c r="C1618" s="12" t="e">
        <f t="shared" si="82"/>
        <v>#N/A</v>
      </c>
      <c r="D1618" t="s">
        <v>86</v>
      </c>
      <c r="E1618" t="s">
        <v>148</v>
      </c>
      <c r="F1618" t="s">
        <v>5715</v>
      </c>
      <c r="G1618">
        <v>11121600</v>
      </c>
      <c r="H1618" t="s">
        <v>5716</v>
      </c>
      <c r="I1618" t="s">
        <v>5717</v>
      </c>
      <c r="J1618" t="s">
        <v>5716</v>
      </c>
      <c r="K1618" s="12" t="s">
        <v>1902</v>
      </c>
    </row>
    <row r="1619" spans="1:11" x14ac:dyDescent="0.35">
      <c r="A1619" s="12" t="e">
        <f t="shared" si="83"/>
        <v>#N/A</v>
      </c>
      <c r="B1619" s="12">
        <f t="shared" si="84"/>
        <v>1</v>
      </c>
      <c r="C1619" s="12" t="e">
        <f t="shared" si="82"/>
        <v>#N/A</v>
      </c>
      <c r="D1619" t="s">
        <v>86</v>
      </c>
      <c r="E1619" t="s">
        <v>148</v>
      </c>
      <c r="F1619" t="s">
        <v>5715</v>
      </c>
      <c r="G1619">
        <v>30103601</v>
      </c>
      <c r="H1619" t="s">
        <v>5718</v>
      </c>
      <c r="I1619" t="s">
        <v>5719</v>
      </c>
      <c r="J1619" t="s">
        <v>5718</v>
      </c>
      <c r="K1619" s="12" t="s">
        <v>52</v>
      </c>
    </row>
    <row r="1620" spans="1:11" x14ac:dyDescent="0.35">
      <c r="A1620" s="12" t="e">
        <f t="shared" si="83"/>
        <v>#N/A</v>
      </c>
      <c r="B1620" s="12">
        <f t="shared" si="84"/>
        <v>1</v>
      </c>
      <c r="C1620" s="12" t="e">
        <f t="shared" si="82"/>
        <v>#N/A</v>
      </c>
      <c r="D1620" t="s">
        <v>86</v>
      </c>
      <c r="E1620" t="s">
        <v>148</v>
      </c>
      <c r="F1620" t="s">
        <v>5715</v>
      </c>
      <c r="G1620">
        <v>30103605</v>
      </c>
      <c r="H1620" t="s">
        <v>5720</v>
      </c>
      <c r="I1620" t="s">
        <v>5721</v>
      </c>
      <c r="J1620" t="s">
        <v>5720</v>
      </c>
      <c r="K1620" s="12" t="s">
        <v>52</v>
      </c>
    </row>
    <row r="1621" spans="1:11" x14ac:dyDescent="0.35">
      <c r="A1621" s="12" t="e">
        <f t="shared" si="83"/>
        <v>#N/A</v>
      </c>
      <c r="B1621" s="12">
        <f t="shared" si="84"/>
        <v>1</v>
      </c>
      <c r="C1621" s="12" t="e">
        <f t="shared" si="82"/>
        <v>#N/A</v>
      </c>
      <c r="D1621" t="s">
        <v>86</v>
      </c>
      <c r="E1621" t="s">
        <v>148</v>
      </c>
      <c r="F1621" t="s">
        <v>5715</v>
      </c>
      <c r="G1621">
        <v>30161702</v>
      </c>
      <c r="H1621" t="s">
        <v>5722</v>
      </c>
      <c r="I1621" t="s">
        <v>5723</v>
      </c>
      <c r="J1621" t="s">
        <v>5722</v>
      </c>
      <c r="K1621" s="12" t="s">
        <v>52</v>
      </c>
    </row>
    <row r="1622" spans="1:11" x14ac:dyDescent="0.35">
      <c r="A1622" s="12" t="e">
        <f t="shared" si="83"/>
        <v>#N/A</v>
      </c>
      <c r="B1622" s="12">
        <f t="shared" si="84"/>
        <v>1</v>
      </c>
      <c r="C1622" s="12" t="e">
        <f t="shared" si="82"/>
        <v>#N/A</v>
      </c>
      <c r="D1622" t="s">
        <v>86</v>
      </c>
      <c r="E1622" t="s">
        <v>148</v>
      </c>
      <c r="F1622" t="s">
        <v>5715</v>
      </c>
      <c r="G1622">
        <v>11122006</v>
      </c>
      <c r="H1622" t="s">
        <v>5724</v>
      </c>
      <c r="I1622" t="s">
        <v>5725</v>
      </c>
      <c r="J1622" t="s">
        <v>5724</v>
      </c>
      <c r="K1622" s="12" t="s">
        <v>52</v>
      </c>
    </row>
    <row r="1623" spans="1:11" x14ac:dyDescent="0.35">
      <c r="A1623" s="12" t="str">
        <f t="shared" si="83"/>
        <v>A55B5</v>
      </c>
      <c r="B1623" s="54">
        <v>5</v>
      </c>
      <c r="C1623" s="54">
        <v>55</v>
      </c>
      <c r="D1623" t="s">
        <v>86</v>
      </c>
      <c r="E1623" t="s">
        <v>148</v>
      </c>
      <c r="F1623" t="s">
        <v>5726</v>
      </c>
      <c r="G1623">
        <v>11111600</v>
      </c>
      <c r="H1623" t="s">
        <v>5727</v>
      </c>
      <c r="I1623" t="s">
        <v>5728</v>
      </c>
      <c r="J1623" t="s">
        <v>5727</v>
      </c>
      <c r="K1623" s="12" t="s">
        <v>1902</v>
      </c>
    </row>
    <row r="1624" spans="1:11" x14ac:dyDescent="0.35">
      <c r="A1624" s="12" t="str">
        <f t="shared" si="83"/>
        <v>A55B6</v>
      </c>
      <c r="B1624" s="54">
        <v>6</v>
      </c>
      <c r="C1624" s="54">
        <v>55</v>
      </c>
      <c r="D1624" t="s">
        <v>86</v>
      </c>
      <c r="E1624" t="s">
        <v>148</v>
      </c>
      <c r="F1624" t="s">
        <v>5726</v>
      </c>
      <c r="G1624">
        <v>11111700</v>
      </c>
      <c r="H1624" t="s">
        <v>5729</v>
      </c>
      <c r="I1624" t="s">
        <v>5730</v>
      </c>
      <c r="J1624" t="s">
        <v>5729</v>
      </c>
      <c r="K1624" s="12" t="s">
        <v>52</v>
      </c>
    </row>
    <row r="1625" spans="1:11" x14ac:dyDescent="0.35">
      <c r="A1625" s="12" t="str">
        <f t="shared" si="83"/>
        <v>A55B7</v>
      </c>
      <c r="B1625" s="54">
        <v>7</v>
      </c>
      <c r="C1625" s="54">
        <v>55</v>
      </c>
      <c r="D1625" t="s">
        <v>86</v>
      </c>
      <c r="E1625" t="s">
        <v>148</v>
      </c>
      <c r="F1625" t="s">
        <v>5726</v>
      </c>
      <c r="G1625">
        <v>11111500</v>
      </c>
      <c r="H1625" t="s">
        <v>5731</v>
      </c>
      <c r="I1625" t="s">
        <v>5732</v>
      </c>
      <c r="J1625" t="s">
        <v>5731</v>
      </c>
      <c r="K1625" s="12" t="s">
        <v>52</v>
      </c>
    </row>
    <row r="1626" spans="1:11" x14ac:dyDescent="0.35">
      <c r="A1626" s="12" t="str">
        <f t="shared" si="83"/>
        <v>A55B8</v>
      </c>
      <c r="B1626" s="54">
        <v>8</v>
      </c>
      <c r="C1626" s="54">
        <v>55</v>
      </c>
      <c r="D1626" t="s">
        <v>86</v>
      </c>
      <c r="E1626" t="s">
        <v>148</v>
      </c>
      <c r="F1626" t="s">
        <v>5726</v>
      </c>
      <c r="G1626">
        <v>11111900</v>
      </c>
      <c r="H1626" t="s">
        <v>5733</v>
      </c>
      <c r="I1626" t="s">
        <v>5734</v>
      </c>
      <c r="J1626" t="s">
        <v>5733</v>
      </c>
      <c r="K1626" s="12" t="s">
        <v>52</v>
      </c>
    </row>
    <row r="1627" spans="1:11" x14ac:dyDescent="0.35">
      <c r="A1627" s="12" t="str">
        <f t="shared" si="83"/>
        <v>A55B9</v>
      </c>
      <c r="B1627" s="54">
        <v>9</v>
      </c>
      <c r="C1627" s="54">
        <v>55</v>
      </c>
      <c r="D1627" t="s">
        <v>86</v>
      </c>
      <c r="E1627" t="s">
        <v>148</v>
      </c>
      <c r="F1627" t="s">
        <v>5726</v>
      </c>
      <c r="G1627">
        <v>11111800</v>
      </c>
      <c r="H1627" t="s">
        <v>5735</v>
      </c>
      <c r="I1627" t="s">
        <v>5736</v>
      </c>
      <c r="J1627" t="s">
        <v>5735</v>
      </c>
      <c r="K1627" s="12" t="s">
        <v>52</v>
      </c>
    </row>
    <row r="1628" spans="1:11" x14ac:dyDescent="0.35">
      <c r="A1628" s="12" t="e">
        <f t="shared" si="83"/>
        <v>#N/A</v>
      </c>
      <c r="B1628" s="12">
        <f t="shared" si="84"/>
        <v>1</v>
      </c>
      <c r="C1628" s="12" t="e">
        <f t="shared" ref="C1628:C1678" si="85">VLOOKUP(D1628&amp;E1628&amp;F1628,T:U,2,FALSE)</f>
        <v>#N/A</v>
      </c>
      <c r="D1628" t="s">
        <v>86</v>
      </c>
      <c r="E1628" t="s">
        <v>148</v>
      </c>
      <c r="F1628" t="s">
        <v>5737</v>
      </c>
      <c r="G1628">
        <v>39120000</v>
      </c>
      <c r="H1628" t="s">
        <v>4974</v>
      </c>
      <c r="I1628" t="s">
        <v>5738</v>
      </c>
      <c r="J1628" t="s">
        <v>5739</v>
      </c>
      <c r="K1628" s="12" t="s">
        <v>1902</v>
      </c>
    </row>
    <row r="1629" spans="1:11" x14ac:dyDescent="0.35">
      <c r="A1629" s="12" t="e">
        <f t="shared" si="83"/>
        <v>#N/A</v>
      </c>
      <c r="B1629" s="12">
        <f t="shared" si="84"/>
        <v>1</v>
      </c>
      <c r="C1629" s="12" t="e">
        <f t="shared" si="85"/>
        <v>#N/A</v>
      </c>
      <c r="D1629" t="s">
        <v>86</v>
      </c>
      <c r="E1629" t="s">
        <v>148</v>
      </c>
      <c r="F1629" t="s">
        <v>5737</v>
      </c>
      <c r="G1629">
        <v>39121311</v>
      </c>
      <c r="H1629" t="s">
        <v>5740</v>
      </c>
      <c r="I1629" t="s">
        <v>5741</v>
      </c>
      <c r="J1629" t="s">
        <v>5740</v>
      </c>
      <c r="K1629" s="12" t="s">
        <v>52</v>
      </c>
    </row>
    <row r="1630" spans="1:11" x14ac:dyDescent="0.35">
      <c r="A1630" s="12" t="e">
        <f t="shared" si="83"/>
        <v>#N/A</v>
      </c>
      <c r="B1630" s="12">
        <f t="shared" si="84"/>
        <v>1</v>
      </c>
      <c r="C1630" s="12" t="e">
        <f t="shared" si="85"/>
        <v>#N/A</v>
      </c>
      <c r="D1630" t="s">
        <v>86</v>
      </c>
      <c r="E1630" t="s">
        <v>148</v>
      </c>
      <c r="F1630" t="s">
        <v>5737</v>
      </c>
      <c r="G1630">
        <v>39121309</v>
      </c>
      <c r="H1630" t="s">
        <v>5742</v>
      </c>
      <c r="I1630" t="s">
        <v>5743</v>
      </c>
      <c r="J1630" t="s">
        <v>5742</v>
      </c>
      <c r="K1630" s="12" t="s">
        <v>52</v>
      </c>
    </row>
    <row r="1631" spans="1:11" x14ac:dyDescent="0.35">
      <c r="A1631" s="12" t="e">
        <f t="shared" si="83"/>
        <v>#N/A</v>
      </c>
      <c r="B1631" s="12">
        <f t="shared" si="84"/>
        <v>1</v>
      </c>
      <c r="C1631" s="12" t="e">
        <f t="shared" si="85"/>
        <v>#N/A</v>
      </c>
      <c r="D1631" t="s">
        <v>86</v>
      </c>
      <c r="E1631" t="s">
        <v>148</v>
      </c>
      <c r="F1631" t="s">
        <v>5737</v>
      </c>
      <c r="G1631">
        <v>39110000</v>
      </c>
      <c r="H1631" t="s">
        <v>5744</v>
      </c>
      <c r="I1631" t="s">
        <v>5745</v>
      </c>
      <c r="J1631" t="s">
        <v>5744</v>
      </c>
      <c r="K1631" s="12" t="s">
        <v>52</v>
      </c>
    </row>
    <row r="1632" spans="1:11" x14ac:dyDescent="0.35">
      <c r="A1632" s="12" t="e">
        <f t="shared" si="83"/>
        <v>#N/A</v>
      </c>
      <c r="B1632" s="12">
        <f t="shared" si="84"/>
        <v>1</v>
      </c>
      <c r="C1632" s="12" t="e">
        <f t="shared" si="85"/>
        <v>#N/A</v>
      </c>
      <c r="D1632" t="s">
        <v>86</v>
      </c>
      <c r="E1632" t="s">
        <v>148</v>
      </c>
      <c r="F1632" t="s">
        <v>5746</v>
      </c>
      <c r="G1632">
        <v>40101700</v>
      </c>
      <c r="H1632" t="s">
        <v>5747</v>
      </c>
      <c r="I1632" t="s">
        <v>5748</v>
      </c>
      <c r="J1632" t="s">
        <v>5747</v>
      </c>
      <c r="K1632" s="12" t="s">
        <v>1902</v>
      </c>
    </row>
    <row r="1633" spans="1:11" x14ac:dyDescent="0.35">
      <c r="A1633" s="12" t="e">
        <f t="shared" si="83"/>
        <v>#N/A</v>
      </c>
      <c r="B1633" s="12">
        <f t="shared" si="84"/>
        <v>1</v>
      </c>
      <c r="C1633" s="12" t="e">
        <f t="shared" si="85"/>
        <v>#N/A</v>
      </c>
      <c r="D1633" t="s">
        <v>86</v>
      </c>
      <c r="E1633" t="s">
        <v>148</v>
      </c>
      <c r="F1633" t="s">
        <v>5746</v>
      </c>
      <c r="G1633">
        <v>40101800</v>
      </c>
      <c r="H1633" t="s">
        <v>5749</v>
      </c>
      <c r="I1633" t="s">
        <v>5750</v>
      </c>
      <c r="J1633" t="s">
        <v>5749</v>
      </c>
      <c r="K1633" s="12" t="s">
        <v>52</v>
      </c>
    </row>
    <row r="1634" spans="1:11" x14ac:dyDescent="0.35">
      <c r="A1634" s="12" t="e">
        <f t="shared" si="83"/>
        <v>#N/A</v>
      </c>
      <c r="B1634" s="12">
        <f t="shared" si="84"/>
        <v>1</v>
      </c>
      <c r="C1634" s="12" t="e">
        <f t="shared" si="85"/>
        <v>#N/A</v>
      </c>
      <c r="D1634" t="s">
        <v>86</v>
      </c>
      <c r="E1634" t="s">
        <v>148</v>
      </c>
      <c r="F1634" t="s">
        <v>5751</v>
      </c>
      <c r="G1634">
        <v>30152001</v>
      </c>
      <c r="H1634" t="s">
        <v>5752</v>
      </c>
      <c r="I1634" t="s">
        <v>5753</v>
      </c>
      <c r="J1634" t="s">
        <v>5752</v>
      </c>
      <c r="K1634" s="12" t="s">
        <v>1902</v>
      </c>
    </row>
    <row r="1635" spans="1:11" x14ac:dyDescent="0.35">
      <c r="A1635" s="12" t="e">
        <f t="shared" si="83"/>
        <v>#N/A</v>
      </c>
      <c r="B1635" s="12">
        <f t="shared" si="84"/>
        <v>1</v>
      </c>
      <c r="C1635" s="12" t="e">
        <f t="shared" si="85"/>
        <v>#N/A</v>
      </c>
      <c r="D1635" t="s">
        <v>86</v>
      </c>
      <c r="E1635" t="s">
        <v>148</v>
      </c>
      <c r="F1635" t="s">
        <v>5751</v>
      </c>
      <c r="G1635">
        <v>30152002</v>
      </c>
      <c r="H1635" t="s">
        <v>5754</v>
      </c>
      <c r="I1635" t="s">
        <v>5755</v>
      </c>
      <c r="J1635" t="s">
        <v>5754</v>
      </c>
      <c r="K1635" s="12" t="s">
        <v>52</v>
      </c>
    </row>
    <row r="1636" spans="1:11" x14ac:dyDescent="0.35">
      <c r="A1636" s="12" t="e">
        <f t="shared" si="83"/>
        <v>#N/A</v>
      </c>
      <c r="B1636" s="12">
        <f t="shared" si="84"/>
        <v>1</v>
      </c>
      <c r="C1636" s="12" t="e">
        <f t="shared" si="85"/>
        <v>#N/A</v>
      </c>
      <c r="D1636" t="s">
        <v>86</v>
      </c>
      <c r="E1636" t="s">
        <v>148</v>
      </c>
      <c r="F1636" t="s">
        <v>5756</v>
      </c>
      <c r="G1636">
        <v>30180000</v>
      </c>
      <c r="H1636" t="s">
        <v>5757</v>
      </c>
      <c r="I1636" t="s">
        <v>5758</v>
      </c>
      <c r="J1636" t="s">
        <v>5757</v>
      </c>
      <c r="K1636" s="12" t="s">
        <v>1902</v>
      </c>
    </row>
    <row r="1637" spans="1:11" x14ac:dyDescent="0.35">
      <c r="A1637" s="12" t="e">
        <f t="shared" si="83"/>
        <v>#N/A</v>
      </c>
      <c r="B1637" s="12">
        <f t="shared" si="84"/>
        <v>1</v>
      </c>
      <c r="C1637" s="12" t="e">
        <f t="shared" si="85"/>
        <v>#N/A</v>
      </c>
      <c r="D1637" t="s">
        <v>86</v>
      </c>
      <c r="E1637" t="s">
        <v>148</v>
      </c>
      <c r="F1637" t="s">
        <v>5756</v>
      </c>
      <c r="G1637">
        <v>30181700</v>
      </c>
      <c r="H1637" t="s">
        <v>5759</v>
      </c>
      <c r="I1637" t="s">
        <v>5760</v>
      </c>
      <c r="J1637" t="s">
        <v>5759</v>
      </c>
      <c r="K1637" s="12" t="s">
        <v>52</v>
      </c>
    </row>
    <row r="1638" spans="1:11" x14ac:dyDescent="0.35">
      <c r="A1638" s="12" t="e">
        <f t="shared" si="83"/>
        <v>#N/A</v>
      </c>
      <c r="B1638" s="12">
        <f t="shared" si="84"/>
        <v>1</v>
      </c>
      <c r="C1638" s="12" t="e">
        <f t="shared" si="85"/>
        <v>#N/A</v>
      </c>
      <c r="D1638" t="s">
        <v>86</v>
      </c>
      <c r="E1638" t="s">
        <v>148</v>
      </c>
      <c r="F1638" t="s">
        <v>5756</v>
      </c>
      <c r="G1638">
        <v>30181614</v>
      </c>
      <c r="H1638" t="s">
        <v>5761</v>
      </c>
      <c r="I1638" t="s">
        <v>5762</v>
      </c>
      <c r="J1638" t="s">
        <v>5761</v>
      </c>
      <c r="K1638" s="12" t="s">
        <v>52</v>
      </c>
    </row>
    <row r="1639" spans="1:11" x14ac:dyDescent="0.35">
      <c r="A1639" s="12" t="e">
        <f t="shared" si="83"/>
        <v>#N/A</v>
      </c>
      <c r="B1639" s="12">
        <f t="shared" si="84"/>
        <v>1</v>
      </c>
      <c r="C1639" s="12" t="e">
        <f t="shared" si="85"/>
        <v>#N/A</v>
      </c>
      <c r="D1639" t="s">
        <v>86</v>
      </c>
      <c r="E1639" t="s">
        <v>148</v>
      </c>
      <c r="F1639" t="s">
        <v>5756</v>
      </c>
      <c r="G1639">
        <v>30181501</v>
      </c>
      <c r="H1639" t="s">
        <v>5763</v>
      </c>
      <c r="I1639" t="s">
        <v>5764</v>
      </c>
      <c r="J1639" t="s">
        <v>5763</v>
      </c>
      <c r="K1639" s="12" t="s">
        <v>52</v>
      </c>
    </row>
    <row r="1640" spans="1:11" x14ac:dyDescent="0.35">
      <c r="A1640" s="12" t="e">
        <f t="shared" si="83"/>
        <v>#N/A</v>
      </c>
      <c r="B1640" s="12">
        <f t="shared" si="84"/>
        <v>1</v>
      </c>
      <c r="C1640" s="12" t="e">
        <f t="shared" si="85"/>
        <v>#N/A</v>
      </c>
      <c r="D1640" t="s">
        <v>86</v>
      </c>
      <c r="E1640" t="s">
        <v>148</v>
      </c>
      <c r="F1640" t="s">
        <v>5756</v>
      </c>
      <c r="G1640">
        <v>30181503</v>
      </c>
      <c r="H1640" t="s">
        <v>5765</v>
      </c>
      <c r="I1640" t="s">
        <v>5766</v>
      </c>
      <c r="J1640" t="s">
        <v>5765</v>
      </c>
      <c r="K1640" s="12" t="s">
        <v>52</v>
      </c>
    </row>
    <row r="1641" spans="1:11" x14ac:dyDescent="0.35">
      <c r="A1641" s="12" t="e">
        <f t="shared" si="83"/>
        <v>#N/A</v>
      </c>
      <c r="B1641" s="12">
        <f t="shared" si="84"/>
        <v>1</v>
      </c>
      <c r="C1641" s="12" t="e">
        <f t="shared" si="85"/>
        <v>#N/A</v>
      </c>
      <c r="D1641" t="s">
        <v>86</v>
      </c>
      <c r="E1641" t="s">
        <v>148</v>
      </c>
      <c r="F1641" t="s">
        <v>5756</v>
      </c>
      <c r="G1641">
        <v>30181504</v>
      </c>
      <c r="H1641" t="s">
        <v>5767</v>
      </c>
      <c r="I1641" t="s">
        <v>5768</v>
      </c>
      <c r="J1641" t="s">
        <v>5767</v>
      </c>
      <c r="K1641" s="12" t="s">
        <v>52</v>
      </c>
    </row>
    <row r="1642" spans="1:11" x14ac:dyDescent="0.35">
      <c r="A1642" s="12" t="e">
        <f t="shared" si="83"/>
        <v>#N/A</v>
      </c>
      <c r="B1642" s="12">
        <f t="shared" si="84"/>
        <v>1</v>
      </c>
      <c r="C1642" s="12" t="e">
        <f t="shared" si="85"/>
        <v>#N/A</v>
      </c>
      <c r="D1642" t="s">
        <v>86</v>
      </c>
      <c r="E1642" t="s">
        <v>148</v>
      </c>
      <c r="F1642" t="s">
        <v>5756</v>
      </c>
      <c r="G1642">
        <v>30181505</v>
      </c>
      <c r="H1642" t="s">
        <v>5769</v>
      </c>
      <c r="I1642" t="s">
        <v>5770</v>
      </c>
      <c r="J1642" t="s">
        <v>5769</v>
      </c>
      <c r="K1642" s="12" t="s">
        <v>52</v>
      </c>
    </row>
    <row r="1643" spans="1:11" x14ac:dyDescent="0.35">
      <c r="A1643" s="12" t="e">
        <f t="shared" si="83"/>
        <v>#N/A</v>
      </c>
      <c r="B1643" s="12">
        <f t="shared" si="84"/>
        <v>1</v>
      </c>
      <c r="C1643" s="12" t="e">
        <f t="shared" si="85"/>
        <v>#N/A</v>
      </c>
      <c r="D1643" t="s">
        <v>86</v>
      </c>
      <c r="E1643" t="s">
        <v>148</v>
      </c>
      <c r="F1643" t="s">
        <v>5756</v>
      </c>
      <c r="G1643">
        <v>30181506</v>
      </c>
      <c r="H1643" t="s">
        <v>5771</v>
      </c>
      <c r="I1643" t="s">
        <v>5772</v>
      </c>
      <c r="J1643" t="s">
        <v>5771</v>
      </c>
      <c r="K1643" s="12" t="s">
        <v>52</v>
      </c>
    </row>
    <row r="1644" spans="1:11" x14ac:dyDescent="0.35">
      <c r="A1644" s="12" t="e">
        <f t="shared" si="83"/>
        <v>#N/A</v>
      </c>
      <c r="B1644" s="12">
        <f t="shared" si="84"/>
        <v>1</v>
      </c>
      <c r="C1644" s="12" t="e">
        <f t="shared" si="85"/>
        <v>#N/A</v>
      </c>
      <c r="D1644" t="s">
        <v>86</v>
      </c>
      <c r="E1644" t="s">
        <v>148</v>
      </c>
      <c r="F1644" t="s">
        <v>5756</v>
      </c>
      <c r="G1644">
        <v>30181508</v>
      </c>
      <c r="H1644" t="s">
        <v>5773</v>
      </c>
      <c r="I1644" t="s">
        <v>5774</v>
      </c>
      <c r="J1644" t="s">
        <v>5773</v>
      </c>
      <c r="K1644" s="12" t="s">
        <v>52</v>
      </c>
    </row>
    <row r="1645" spans="1:11" x14ac:dyDescent="0.35">
      <c r="A1645" s="12" t="e">
        <f t="shared" si="83"/>
        <v>#N/A</v>
      </c>
      <c r="B1645" s="12">
        <f t="shared" si="84"/>
        <v>1</v>
      </c>
      <c r="C1645" s="12" t="e">
        <f t="shared" si="85"/>
        <v>#N/A</v>
      </c>
      <c r="D1645" t="s">
        <v>86</v>
      </c>
      <c r="E1645" t="s">
        <v>148</v>
      </c>
      <c r="F1645" t="s">
        <v>5775</v>
      </c>
      <c r="G1645">
        <v>30000000</v>
      </c>
      <c r="H1645" t="s">
        <v>5776</v>
      </c>
      <c r="I1645" t="s">
        <v>5777</v>
      </c>
      <c r="J1645" t="s">
        <v>5776</v>
      </c>
      <c r="K1645" s="12" t="s">
        <v>1902</v>
      </c>
    </row>
    <row r="1646" spans="1:11" x14ac:dyDescent="0.35">
      <c r="A1646" s="12" t="e">
        <f t="shared" si="83"/>
        <v>#N/A</v>
      </c>
      <c r="B1646" s="12">
        <f t="shared" si="84"/>
        <v>1</v>
      </c>
      <c r="C1646" s="12" t="e">
        <f t="shared" si="85"/>
        <v>#N/A</v>
      </c>
      <c r="D1646" t="s">
        <v>86</v>
      </c>
      <c r="E1646" t="s">
        <v>148</v>
      </c>
      <c r="F1646" t="s">
        <v>5775</v>
      </c>
      <c r="G1646">
        <v>30160000</v>
      </c>
      <c r="H1646" t="s">
        <v>5778</v>
      </c>
      <c r="I1646" t="s">
        <v>5779</v>
      </c>
      <c r="J1646" t="s">
        <v>5778</v>
      </c>
      <c r="K1646" s="12" t="s">
        <v>52</v>
      </c>
    </row>
    <row r="1647" spans="1:11" x14ac:dyDescent="0.35">
      <c r="A1647" s="12" t="e">
        <f t="shared" si="83"/>
        <v>#N/A</v>
      </c>
      <c r="B1647" s="12">
        <f t="shared" si="84"/>
        <v>1</v>
      </c>
      <c r="C1647" s="12" t="e">
        <f t="shared" si="85"/>
        <v>#N/A</v>
      </c>
      <c r="D1647" t="s">
        <v>86</v>
      </c>
      <c r="E1647" t="s">
        <v>148</v>
      </c>
      <c r="F1647" t="s">
        <v>5775</v>
      </c>
      <c r="G1647">
        <v>30150000</v>
      </c>
      <c r="H1647" t="s">
        <v>5780</v>
      </c>
      <c r="I1647" t="s">
        <v>5781</v>
      </c>
      <c r="J1647" t="s">
        <v>5780</v>
      </c>
      <c r="K1647" s="12" t="s">
        <v>52</v>
      </c>
    </row>
    <row r="1648" spans="1:11" x14ac:dyDescent="0.35">
      <c r="A1648" s="12" t="e">
        <f t="shared" si="83"/>
        <v>#N/A</v>
      </c>
      <c r="B1648" s="12">
        <f t="shared" si="84"/>
        <v>1</v>
      </c>
      <c r="C1648" s="12" t="e">
        <f t="shared" si="85"/>
        <v>#N/A</v>
      </c>
      <c r="D1648" t="s">
        <v>86</v>
      </c>
      <c r="E1648" t="s">
        <v>148</v>
      </c>
      <c r="F1648" t="s">
        <v>5775</v>
      </c>
      <c r="G1648">
        <v>30131500</v>
      </c>
      <c r="H1648" t="s">
        <v>5782</v>
      </c>
      <c r="I1648" t="s">
        <v>5783</v>
      </c>
      <c r="J1648" t="s">
        <v>5782</v>
      </c>
      <c r="K1648" s="12" t="s">
        <v>52</v>
      </c>
    </row>
    <row r="1649" spans="1:11" x14ac:dyDescent="0.35">
      <c r="A1649" s="12" t="e">
        <f t="shared" si="83"/>
        <v>#N/A</v>
      </c>
      <c r="B1649" s="12">
        <f t="shared" si="84"/>
        <v>1</v>
      </c>
      <c r="C1649" s="12" t="e">
        <f t="shared" si="85"/>
        <v>#N/A</v>
      </c>
      <c r="D1649" t="s">
        <v>86</v>
      </c>
      <c r="E1649" t="s">
        <v>148</v>
      </c>
      <c r="F1649" t="s">
        <v>5775</v>
      </c>
      <c r="G1649">
        <v>30131600</v>
      </c>
      <c r="H1649" t="s">
        <v>5784</v>
      </c>
      <c r="I1649" t="s">
        <v>5785</v>
      </c>
      <c r="J1649" t="s">
        <v>5784</v>
      </c>
      <c r="K1649" s="12" t="s">
        <v>52</v>
      </c>
    </row>
    <row r="1650" spans="1:11" x14ac:dyDescent="0.35">
      <c r="A1650" s="12" t="e">
        <f t="shared" si="83"/>
        <v>#N/A</v>
      </c>
      <c r="B1650" s="12">
        <f t="shared" si="84"/>
        <v>1</v>
      </c>
      <c r="C1650" s="12" t="e">
        <f t="shared" si="85"/>
        <v>#N/A</v>
      </c>
      <c r="D1650" t="s">
        <v>86</v>
      </c>
      <c r="E1650" t="s">
        <v>148</v>
      </c>
      <c r="F1650" t="s">
        <v>5775</v>
      </c>
      <c r="G1650">
        <v>30131700</v>
      </c>
      <c r="H1650" t="s">
        <v>5786</v>
      </c>
      <c r="I1650" t="s">
        <v>5787</v>
      </c>
      <c r="J1650" t="s">
        <v>5786</v>
      </c>
      <c r="K1650" s="12" t="s">
        <v>52</v>
      </c>
    </row>
    <row r="1651" spans="1:11" x14ac:dyDescent="0.35">
      <c r="A1651" s="12" t="e">
        <f t="shared" si="83"/>
        <v>#N/A</v>
      </c>
      <c r="B1651" s="12">
        <f t="shared" si="84"/>
        <v>1</v>
      </c>
      <c r="C1651" s="12" t="e">
        <f t="shared" si="85"/>
        <v>#N/A</v>
      </c>
      <c r="D1651" t="s">
        <v>86</v>
      </c>
      <c r="E1651" t="s">
        <v>148</v>
      </c>
      <c r="F1651" t="s">
        <v>5775</v>
      </c>
      <c r="G1651">
        <v>30151500</v>
      </c>
      <c r="H1651" t="s">
        <v>5788</v>
      </c>
      <c r="I1651" t="s">
        <v>5789</v>
      </c>
      <c r="J1651" t="s">
        <v>5788</v>
      </c>
      <c r="K1651" s="12" t="s">
        <v>52</v>
      </c>
    </row>
    <row r="1652" spans="1:11" x14ac:dyDescent="0.35">
      <c r="A1652" s="12" t="e">
        <f t="shared" si="83"/>
        <v>#N/A</v>
      </c>
      <c r="B1652" s="12">
        <f t="shared" si="84"/>
        <v>1</v>
      </c>
      <c r="C1652" s="12" t="e">
        <f t="shared" si="85"/>
        <v>#N/A</v>
      </c>
      <c r="D1652" t="s">
        <v>86</v>
      </c>
      <c r="E1652" t="s">
        <v>148</v>
      </c>
      <c r="F1652" t="s">
        <v>5775</v>
      </c>
      <c r="G1652">
        <v>30151700</v>
      </c>
      <c r="H1652" t="s">
        <v>5790</v>
      </c>
      <c r="I1652" t="s">
        <v>5791</v>
      </c>
      <c r="J1652" t="s">
        <v>5790</v>
      </c>
      <c r="K1652" s="12" t="s">
        <v>52</v>
      </c>
    </row>
    <row r="1653" spans="1:11" x14ac:dyDescent="0.35">
      <c r="A1653" s="12" t="e">
        <f t="shared" si="83"/>
        <v>#N/A</v>
      </c>
      <c r="B1653" s="12">
        <f t="shared" si="84"/>
        <v>1</v>
      </c>
      <c r="C1653" s="12" t="e">
        <f t="shared" si="85"/>
        <v>#N/A</v>
      </c>
      <c r="D1653" t="s">
        <v>86</v>
      </c>
      <c r="E1653" t="s">
        <v>148</v>
      </c>
      <c r="F1653" t="s">
        <v>5775</v>
      </c>
      <c r="G1653">
        <v>30151800</v>
      </c>
      <c r="H1653" t="s">
        <v>5792</v>
      </c>
      <c r="I1653" t="s">
        <v>5793</v>
      </c>
      <c r="J1653" t="s">
        <v>5792</v>
      </c>
      <c r="K1653" s="12" t="s">
        <v>52</v>
      </c>
    </row>
    <row r="1654" spans="1:11" x14ac:dyDescent="0.35">
      <c r="A1654" s="12" t="e">
        <f t="shared" si="83"/>
        <v>#N/A</v>
      </c>
      <c r="B1654" s="12">
        <f t="shared" si="84"/>
        <v>1</v>
      </c>
      <c r="C1654" s="12" t="e">
        <f t="shared" si="85"/>
        <v>#N/A</v>
      </c>
      <c r="D1654" t="s">
        <v>86</v>
      </c>
      <c r="E1654" t="s">
        <v>148</v>
      </c>
      <c r="F1654" t="s">
        <v>5775</v>
      </c>
      <c r="G1654">
        <v>30152000</v>
      </c>
      <c r="H1654" t="s">
        <v>5794</v>
      </c>
      <c r="I1654" t="s">
        <v>5795</v>
      </c>
      <c r="J1654" t="s">
        <v>5794</v>
      </c>
      <c r="K1654" s="12" t="s">
        <v>52</v>
      </c>
    </row>
    <row r="1655" spans="1:11" x14ac:dyDescent="0.35">
      <c r="A1655" s="12" t="e">
        <f t="shared" si="83"/>
        <v>#N/A</v>
      </c>
      <c r="B1655" s="12">
        <f t="shared" si="84"/>
        <v>1</v>
      </c>
      <c r="C1655" s="12" t="e">
        <f t="shared" si="85"/>
        <v>#N/A</v>
      </c>
      <c r="D1655" t="s">
        <v>86</v>
      </c>
      <c r="E1655" t="s">
        <v>148</v>
      </c>
      <c r="F1655" t="s">
        <v>5775</v>
      </c>
      <c r="G1655">
        <v>31211500</v>
      </c>
      <c r="H1655" t="s">
        <v>5796</v>
      </c>
      <c r="I1655" t="s">
        <v>5797</v>
      </c>
      <c r="J1655" t="s">
        <v>5796</v>
      </c>
      <c r="K1655" s="12" t="s">
        <v>52</v>
      </c>
    </row>
    <row r="1656" spans="1:11" x14ac:dyDescent="0.35">
      <c r="A1656" s="12" t="e">
        <f t="shared" si="83"/>
        <v>#N/A</v>
      </c>
      <c r="B1656" s="12">
        <f t="shared" si="84"/>
        <v>1</v>
      </c>
      <c r="C1656" s="12" t="e">
        <f t="shared" si="85"/>
        <v>#N/A</v>
      </c>
      <c r="D1656" t="s">
        <v>86</v>
      </c>
      <c r="E1656" t="s">
        <v>148</v>
      </c>
      <c r="F1656" t="s">
        <v>5775</v>
      </c>
      <c r="G1656">
        <v>30171800</v>
      </c>
      <c r="H1656" t="s">
        <v>5798</v>
      </c>
      <c r="I1656" t="s">
        <v>5799</v>
      </c>
      <c r="J1656" t="s">
        <v>5798</v>
      </c>
      <c r="K1656" s="12" t="s">
        <v>52</v>
      </c>
    </row>
    <row r="1657" spans="1:11" x14ac:dyDescent="0.35">
      <c r="A1657" s="12" t="e">
        <f t="shared" si="83"/>
        <v>#N/A</v>
      </c>
      <c r="B1657" s="12">
        <f t="shared" si="84"/>
        <v>1</v>
      </c>
      <c r="C1657" s="12" t="e">
        <f t="shared" si="85"/>
        <v>#N/A</v>
      </c>
      <c r="D1657" t="s">
        <v>86</v>
      </c>
      <c r="E1657" t="s">
        <v>148</v>
      </c>
      <c r="F1657" t="s">
        <v>5775</v>
      </c>
      <c r="G1657">
        <v>30171900</v>
      </c>
      <c r="H1657" t="s">
        <v>5800</v>
      </c>
      <c r="I1657" t="s">
        <v>5801</v>
      </c>
      <c r="J1657" t="s">
        <v>5800</v>
      </c>
      <c r="K1657" s="12" t="s">
        <v>52</v>
      </c>
    </row>
    <row r="1658" spans="1:11" x14ac:dyDescent="0.35">
      <c r="A1658" s="12" t="e">
        <f t="shared" si="83"/>
        <v>#N/A</v>
      </c>
      <c r="B1658" s="12">
        <f t="shared" si="84"/>
        <v>1</v>
      </c>
      <c r="C1658" s="12" t="e">
        <f t="shared" si="85"/>
        <v>#N/A</v>
      </c>
      <c r="D1658" t="s">
        <v>86</v>
      </c>
      <c r="E1658" t="s">
        <v>148</v>
      </c>
      <c r="F1658" t="s">
        <v>5775</v>
      </c>
      <c r="G1658">
        <v>30172000</v>
      </c>
      <c r="H1658" t="s">
        <v>5802</v>
      </c>
      <c r="I1658" t="s">
        <v>5803</v>
      </c>
      <c r="J1658" t="s">
        <v>5802</v>
      </c>
      <c r="K1658" s="12" t="s">
        <v>52</v>
      </c>
    </row>
    <row r="1659" spans="1:11" x14ac:dyDescent="0.35">
      <c r="A1659" s="12" t="e">
        <f t="shared" si="83"/>
        <v>#N/A</v>
      </c>
      <c r="B1659" s="12">
        <f t="shared" si="84"/>
        <v>1</v>
      </c>
      <c r="C1659" s="12" t="e">
        <f t="shared" si="85"/>
        <v>#N/A</v>
      </c>
      <c r="D1659" t="s">
        <v>86</v>
      </c>
      <c r="E1659" t="s">
        <v>148</v>
      </c>
      <c r="F1659" t="s">
        <v>5775</v>
      </c>
      <c r="G1659">
        <v>30172100</v>
      </c>
      <c r="H1659" t="s">
        <v>5804</v>
      </c>
      <c r="I1659" t="s">
        <v>5805</v>
      </c>
      <c r="J1659" t="s">
        <v>5804</v>
      </c>
      <c r="K1659" s="12" t="s">
        <v>52</v>
      </c>
    </row>
    <row r="1660" spans="1:11" x14ac:dyDescent="0.35">
      <c r="A1660" s="12" t="e">
        <f t="shared" si="83"/>
        <v>#N/A</v>
      </c>
      <c r="B1660" s="12">
        <f t="shared" si="84"/>
        <v>1</v>
      </c>
      <c r="C1660" s="12" t="e">
        <f t="shared" si="85"/>
        <v>#N/A</v>
      </c>
      <c r="D1660" t="s">
        <v>86</v>
      </c>
      <c r="E1660" t="s">
        <v>148</v>
      </c>
      <c r="F1660" t="s">
        <v>5775</v>
      </c>
      <c r="G1660">
        <v>30160000</v>
      </c>
      <c r="H1660" t="s">
        <v>5778</v>
      </c>
      <c r="I1660" t="s">
        <v>5779</v>
      </c>
      <c r="J1660" t="s">
        <v>5778</v>
      </c>
      <c r="K1660" s="12" t="s">
        <v>52</v>
      </c>
    </row>
    <row r="1661" spans="1:11" x14ac:dyDescent="0.35">
      <c r="A1661" s="12" t="e">
        <f t="shared" si="83"/>
        <v>#N/A</v>
      </c>
      <c r="B1661" s="12">
        <f t="shared" si="84"/>
        <v>1</v>
      </c>
      <c r="C1661" s="12" t="e">
        <f t="shared" si="85"/>
        <v>#N/A</v>
      </c>
      <c r="D1661" t="s">
        <v>86</v>
      </c>
      <c r="E1661" t="s">
        <v>148</v>
      </c>
      <c r="F1661" t="s">
        <v>5775</v>
      </c>
      <c r="G1661">
        <v>30161500</v>
      </c>
      <c r="H1661" t="s">
        <v>5806</v>
      </c>
      <c r="I1661" t="s">
        <v>5807</v>
      </c>
      <c r="J1661" t="s">
        <v>5806</v>
      </c>
      <c r="K1661" s="12" t="s">
        <v>52</v>
      </c>
    </row>
    <row r="1662" spans="1:11" x14ac:dyDescent="0.35">
      <c r="A1662" s="12" t="e">
        <f t="shared" si="83"/>
        <v>#N/A</v>
      </c>
      <c r="B1662" s="12">
        <f t="shared" si="84"/>
        <v>1</v>
      </c>
      <c r="C1662" s="12" t="e">
        <f t="shared" si="85"/>
        <v>#N/A</v>
      </c>
      <c r="D1662" t="s">
        <v>86</v>
      </c>
      <c r="E1662" t="s">
        <v>148</v>
      </c>
      <c r="F1662" t="s">
        <v>5775</v>
      </c>
      <c r="G1662">
        <v>30161600</v>
      </c>
      <c r="H1662" t="s">
        <v>5808</v>
      </c>
      <c r="I1662" t="s">
        <v>5809</v>
      </c>
      <c r="J1662" t="s">
        <v>5808</v>
      </c>
      <c r="K1662" s="12" t="s">
        <v>52</v>
      </c>
    </row>
    <row r="1663" spans="1:11" x14ac:dyDescent="0.35">
      <c r="A1663" s="12" t="e">
        <f t="shared" si="83"/>
        <v>#N/A</v>
      </c>
      <c r="B1663" s="12">
        <f t="shared" si="84"/>
        <v>1</v>
      </c>
      <c r="C1663" s="12" t="e">
        <f t="shared" si="85"/>
        <v>#N/A</v>
      </c>
      <c r="D1663" t="s">
        <v>86</v>
      </c>
      <c r="E1663" t="s">
        <v>148</v>
      </c>
      <c r="F1663" t="s">
        <v>5775</v>
      </c>
      <c r="G1663">
        <v>30161700</v>
      </c>
      <c r="H1663" t="s">
        <v>2095</v>
      </c>
      <c r="I1663" t="s">
        <v>5810</v>
      </c>
      <c r="J1663" t="s">
        <v>2095</v>
      </c>
      <c r="K1663" s="12" t="s">
        <v>52</v>
      </c>
    </row>
    <row r="1664" spans="1:11" x14ac:dyDescent="0.35">
      <c r="A1664" s="12" t="e">
        <f t="shared" si="83"/>
        <v>#N/A</v>
      </c>
      <c r="B1664" s="12">
        <f t="shared" si="84"/>
        <v>1</v>
      </c>
      <c r="C1664" s="12" t="e">
        <f t="shared" si="85"/>
        <v>#N/A</v>
      </c>
      <c r="D1664" t="s">
        <v>86</v>
      </c>
      <c r="E1664" t="s">
        <v>148</v>
      </c>
      <c r="F1664" t="s">
        <v>5775</v>
      </c>
      <c r="G1664">
        <v>30162000</v>
      </c>
      <c r="H1664" t="s">
        <v>5811</v>
      </c>
      <c r="I1664" t="s">
        <v>5812</v>
      </c>
      <c r="J1664" t="s">
        <v>5811</v>
      </c>
      <c r="K1664" s="12" t="s">
        <v>52</v>
      </c>
    </row>
    <row r="1665" spans="1:11" x14ac:dyDescent="0.35">
      <c r="A1665" s="12" t="e">
        <f t="shared" si="83"/>
        <v>#N/A</v>
      </c>
      <c r="B1665" s="12">
        <f t="shared" si="84"/>
        <v>1</v>
      </c>
      <c r="C1665" s="12" t="e">
        <f t="shared" si="85"/>
        <v>#N/A</v>
      </c>
      <c r="D1665" t="s">
        <v>86</v>
      </c>
      <c r="E1665" t="s">
        <v>148</v>
      </c>
      <c r="F1665" t="s">
        <v>5775</v>
      </c>
      <c r="G1665">
        <v>30162100</v>
      </c>
      <c r="H1665" t="s">
        <v>5813</v>
      </c>
      <c r="I1665" t="s">
        <v>5814</v>
      </c>
      <c r="J1665" t="s">
        <v>5813</v>
      </c>
      <c r="K1665" s="12" t="s">
        <v>52</v>
      </c>
    </row>
    <row r="1666" spans="1:11" x14ac:dyDescent="0.35">
      <c r="A1666" s="12" t="e">
        <f t="shared" si="83"/>
        <v>#N/A</v>
      </c>
      <c r="B1666" s="12">
        <f t="shared" si="84"/>
        <v>1</v>
      </c>
      <c r="C1666" s="12" t="e">
        <f t="shared" si="85"/>
        <v>#N/A</v>
      </c>
      <c r="D1666" t="s">
        <v>86</v>
      </c>
      <c r="E1666" t="s">
        <v>148</v>
      </c>
      <c r="F1666" t="s">
        <v>5775</v>
      </c>
      <c r="G1666">
        <v>30162200</v>
      </c>
      <c r="H1666" t="s">
        <v>5815</v>
      </c>
      <c r="I1666" t="s">
        <v>5816</v>
      </c>
      <c r="J1666" t="s">
        <v>5815</v>
      </c>
      <c r="K1666" s="12" t="s">
        <v>52</v>
      </c>
    </row>
    <row r="1667" spans="1:11" x14ac:dyDescent="0.35">
      <c r="A1667" s="12" t="e">
        <f t="shared" ref="A1667:A1681" si="86">"A"&amp;C1667&amp;"B"&amp;B1667</f>
        <v>#N/A</v>
      </c>
      <c r="B1667" s="12">
        <f t="shared" si="84"/>
        <v>1</v>
      </c>
      <c r="C1667" s="12" t="e">
        <f t="shared" si="85"/>
        <v>#N/A</v>
      </c>
      <c r="D1667" t="s">
        <v>86</v>
      </c>
      <c r="E1667" t="s">
        <v>148</v>
      </c>
      <c r="F1667" t="s">
        <v>5775</v>
      </c>
      <c r="G1667">
        <v>30161800</v>
      </c>
      <c r="H1667" t="s">
        <v>5817</v>
      </c>
      <c r="I1667" t="s">
        <v>5818</v>
      </c>
      <c r="J1667" t="s">
        <v>5817</v>
      </c>
      <c r="K1667" s="12" t="s">
        <v>52</v>
      </c>
    </row>
    <row r="1668" spans="1:11" x14ac:dyDescent="0.35">
      <c r="A1668" s="12" t="e">
        <f t="shared" si="86"/>
        <v>#N/A</v>
      </c>
      <c r="B1668" s="12">
        <f t="shared" ref="B1668:B1681" si="87">IFERROR(IF(C1668=C1667,B1667+1,1),1)</f>
        <v>1</v>
      </c>
      <c r="C1668" s="12" t="e">
        <f t="shared" si="85"/>
        <v>#N/A</v>
      </c>
      <c r="D1668" t="s">
        <v>86</v>
      </c>
      <c r="E1668" t="s">
        <v>148</v>
      </c>
      <c r="F1668" t="s">
        <v>5775</v>
      </c>
      <c r="G1668">
        <v>30162400</v>
      </c>
      <c r="H1668" t="s">
        <v>5819</v>
      </c>
      <c r="I1668" t="s">
        <v>5820</v>
      </c>
      <c r="J1668" t="s">
        <v>5819</v>
      </c>
      <c r="K1668" s="12" t="s">
        <v>52</v>
      </c>
    </row>
    <row r="1669" spans="1:11" x14ac:dyDescent="0.35">
      <c r="A1669" s="12" t="e">
        <f t="shared" si="86"/>
        <v>#N/A</v>
      </c>
      <c r="B1669" s="12">
        <f t="shared" si="87"/>
        <v>1</v>
      </c>
      <c r="C1669" s="12" t="e">
        <f t="shared" si="85"/>
        <v>#N/A</v>
      </c>
      <c r="D1669" t="s">
        <v>86</v>
      </c>
      <c r="E1669" t="s">
        <v>148</v>
      </c>
      <c r="F1669" t="s">
        <v>5775</v>
      </c>
      <c r="G1669">
        <v>30171500</v>
      </c>
      <c r="H1669" t="s">
        <v>5821</v>
      </c>
      <c r="I1669" t="s">
        <v>5822</v>
      </c>
      <c r="J1669" t="s">
        <v>5821</v>
      </c>
      <c r="K1669" s="12" t="s">
        <v>52</v>
      </c>
    </row>
    <row r="1670" spans="1:11" x14ac:dyDescent="0.35">
      <c r="A1670" s="12" t="e">
        <f t="shared" si="86"/>
        <v>#N/A</v>
      </c>
      <c r="B1670" s="12">
        <f t="shared" si="87"/>
        <v>1</v>
      </c>
      <c r="C1670" s="12" t="e">
        <f t="shared" si="85"/>
        <v>#N/A</v>
      </c>
      <c r="D1670" t="s">
        <v>86</v>
      </c>
      <c r="E1670" t="s">
        <v>148</v>
      </c>
      <c r="F1670" t="s">
        <v>5775</v>
      </c>
      <c r="G1670">
        <v>30171600</v>
      </c>
      <c r="H1670" t="s">
        <v>5823</v>
      </c>
      <c r="I1670" t="s">
        <v>5824</v>
      </c>
      <c r="J1670" t="s">
        <v>5823</v>
      </c>
      <c r="K1670" s="12" t="s">
        <v>52</v>
      </c>
    </row>
    <row r="1671" spans="1:11" x14ac:dyDescent="0.35">
      <c r="A1671" s="12" t="e">
        <f t="shared" si="86"/>
        <v>#N/A</v>
      </c>
      <c r="B1671" s="12">
        <f t="shared" si="87"/>
        <v>1</v>
      </c>
      <c r="C1671" s="12" t="e">
        <f t="shared" si="85"/>
        <v>#N/A</v>
      </c>
      <c r="D1671" t="s">
        <v>86</v>
      </c>
      <c r="E1671" t="s">
        <v>148</v>
      </c>
      <c r="F1671" t="s">
        <v>5775</v>
      </c>
      <c r="G1671">
        <v>30141500</v>
      </c>
      <c r="H1671" t="s">
        <v>5825</v>
      </c>
      <c r="I1671" t="s">
        <v>5826</v>
      </c>
      <c r="J1671" t="s">
        <v>5825</v>
      </c>
      <c r="K1671" s="12" t="s">
        <v>52</v>
      </c>
    </row>
    <row r="1672" spans="1:11" x14ac:dyDescent="0.35">
      <c r="A1672" s="12" t="e">
        <f t="shared" si="86"/>
        <v>#N/A</v>
      </c>
      <c r="B1672" s="12">
        <f t="shared" si="87"/>
        <v>1</v>
      </c>
      <c r="C1672" s="12" t="e">
        <f t="shared" si="85"/>
        <v>#N/A</v>
      </c>
      <c r="D1672" t="s">
        <v>86</v>
      </c>
      <c r="E1672" t="s">
        <v>148</v>
      </c>
      <c r="F1672" t="s">
        <v>5775</v>
      </c>
      <c r="G1672">
        <v>30111700</v>
      </c>
      <c r="H1672" t="s">
        <v>5827</v>
      </c>
      <c r="I1672" t="s">
        <v>5828</v>
      </c>
      <c r="J1672" t="s">
        <v>5827</v>
      </c>
      <c r="K1672" s="12" t="s">
        <v>52</v>
      </c>
    </row>
    <row r="1673" spans="1:11" x14ac:dyDescent="0.35">
      <c r="A1673" s="12" t="e">
        <f t="shared" si="86"/>
        <v>#N/A</v>
      </c>
      <c r="B1673" s="12">
        <f t="shared" si="87"/>
        <v>1</v>
      </c>
      <c r="C1673" s="12" t="e">
        <f t="shared" si="85"/>
        <v>#N/A</v>
      </c>
      <c r="D1673" t="s">
        <v>86</v>
      </c>
      <c r="E1673" t="s">
        <v>148</v>
      </c>
      <c r="F1673" t="s">
        <v>5829</v>
      </c>
      <c r="G1673">
        <v>83101803</v>
      </c>
      <c r="H1673" t="s">
        <v>2357</v>
      </c>
      <c r="I1673" t="s">
        <v>5830</v>
      </c>
      <c r="J1673" t="s">
        <v>5831</v>
      </c>
      <c r="K1673" s="12" t="s">
        <v>1902</v>
      </c>
    </row>
    <row r="1674" spans="1:11" x14ac:dyDescent="0.35">
      <c r="A1674" s="12" t="e">
        <f t="shared" si="86"/>
        <v>#N/A</v>
      </c>
      <c r="B1674" s="12">
        <f t="shared" si="87"/>
        <v>1</v>
      </c>
      <c r="C1674" s="12" t="e">
        <f t="shared" si="85"/>
        <v>#N/A</v>
      </c>
      <c r="D1674" t="s">
        <v>86</v>
      </c>
      <c r="E1674" t="s">
        <v>148</v>
      </c>
      <c r="F1674" t="s">
        <v>5832</v>
      </c>
      <c r="G1674">
        <v>83101601</v>
      </c>
      <c r="H1674" t="s">
        <v>2369</v>
      </c>
      <c r="I1674" t="s">
        <v>5833</v>
      </c>
      <c r="J1674" t="s">
        <v>5834</v>
      </c>
      <c r="K1674" s="12" t="s">
        <v>1902</v>
      </c>
    </row>
    <row r="1675" spans="1:11" x14ac:dyDescent="0.35">
      <c r="A1675" s="12" t="e">
        <f t="shared" si="86"/>
        <v>#N/A</v>
      </c>
      <c r="B1675" s="12">
        <f t="shared" si="87"/>
        <v>1</v>
      </c>
      <c r="C1675" s="12" t="e">
        <f t="shared" si="85"/>
        <v>#N/A</v>
      </c>
      <c r="D1675" t="s">
        <v>86</v>
      </c>
      <c r="E1675" t="s">
        <v>148</v>
      </c>
      <c r="F1675" t="s">
        <v>5835</v>
      </c>
      <c r="G1675">
        <v>83101501</v>
      </c>
      <c r="H1675" t="s">
        <v>2381</v>
      </c>
      <c r="I1675" t="s">
        <v>5836</v>
      </c>
      <c r="J1675" t="s">
        <v>5837</v>
      </c>
      <c r="K1675" s="12" t="s">
        <v>1902</v>
      </c>
    </row>
    <row r="1676" spans="1:11" x14ac:dyDescent="0.35">
      <c r="A1676" s="12" t="e">
        <f t="shared" si="86"/>
        <v>#N/A</v>
      </c>
      <c r="B1676" s="12">
        <f t="shared" si="87"/>
        <v>1</v>
      </c>
      <c r="C1676" s="12" t="e">
        <f t="shared" si="85"/>
        <v>#N/A</v>
      </c>
      <c r="D1676" t="s">
        <v>86</v>
      </c>
      <c r="E1676" t="s">
        <v>5838</v>
      </c>
      <c r="F1676" t="s">
        <v>5839</v>
      </c>
      <c r="G1676">
        <v>22100000</v>
      </c>
      <c r="H1676" t="s">
        <v>5840</v>
      </c>
      <c r="I1676" t="s">
        <v>5841</v>
      </c>
      <c r="J1676" t="s">
        <v>5842</v>
      </c>
      <c r="K1676" s="12" t="s">
        <v>1902</v>
      </c>
    </row>
    <row r="1677" spans="1:11" x14ac:dyDescent="0.35">
      <c r="A1677" s="12" t="e">
        <f t="shared" si="86"/>
        <v>#N/A</v>
      </c>
      <c r="B1677" s="12">
        <f t="shared" si="87"/>
        <v>1</v>
      </c>
      <c r="C1677" s="12" t="e">
        <f t="shared" si="85"/>
        <v>#N/A</v>
      </c>
      <c r="D1677" t="s">
        <v>86</v>
      </c>
      <c r="E1677" t="s">
        <v>5838</v>
      </c>
      <c r="F1677" t="s">
        <v>5839</v>
      </c>
      <c r="G1677">
        <v>22100000</v>
      </c>
      <c r="H1677" t="s">
        <v>5840</v>
      </c>
      <c r="I1677" t="s">
        <v>5843</v>
      </c>
      <c r="J1677" t="s">
        <v>5844</v>
      </c>
      <c r="K1677" s="12" t="s">
        <v>52</v>
      </c>
    </row>
    <row r="1678" spans="1:11" x14ac:dyDescent="0.35">
      <c r="A1678" s="12" t="e">
        <f t="shared" si="86"/>
        <v>#N/A</v>
      </c>
      <c r="B1678" s="12">
        <f t="shared" si="87"/>
        <v>1</v>
      </c>
      <c r="C1678" s="12" t="e">
        <f t="shared" si="85"/>
        <v>#N/A</v>
      </c>
      <c r="D1678" t="s">
        <v>86</v>
      </c>
      <c r="E1678" t="s">
        <v>5838</v>
      </c>
      <c r="F1678" t="s">
        <v>5845</v>
      </c>
      <c r="G1678">
        <v>22100000</v>
      </c>
      <c r="H1678" t="s">
        <v>5840</v>
      </c>
      <c r="I1678" t="s">
        <v>5846</v>
      </c>
      <c r="J1678" t="s">
        <v>5847</v>
      </c>
      <c r="K1678" s="12" t="s">
        <v>1902</v>
      </c>
    </row>
    <row r="1679" spans="1:11" x14ac:dyDescent="0.35">
      <c r="A1679" s="12" t="str">
        <f t="shared" si="86"/>
        <v>A58B1</v>
      </c>
      <c r="B1679" s="12">
        <f t="shared" si="87"/>
        <v>1</v>
      </c>
      <c r="C1679" s="54">
        <v>58</v>
      </c>
      <c r="D1679" t="s">
        <v>86</v>
      </c>
      <c r="E1679" t="s">
        <v>5838</v>
      </c>
      <c r="F1679" t="s">
        <v>5848</v>
      </c>
      <c r="G1679">
        <v>22101500</v>
      </c>
      <c r="H1679" t="s">
        <v>5849</v>
      </c>
      <c r="I1679" t="s">
        <v>5850</v>
      </c>
      <c r="J1679" t="s">
        <v>5851</v>
      </c>
      <c r="K1679" s="12" t="s">
        <v>1902</v>
      </c>
    </row>
    <row r="1680" spans="1:11" x14ac:dyDescent="0.35">
      <c r="A1680" s="12" t="str">
        <f t="shared" si="86"/>
        <v>A58B2</v>
      </c>
      <c r="B1680" s="12">
        <f t="shared" si="87"/>
        <v>2</v>
      </c>
      <c r="C1680" s="54">
        <v>58</v>
      </c>
      <c r="D1680" t="s">
        <v>86</v>
      </c>
      <c r="E1680" t="s">
        <v>5838</v>
      </c>
      <c r="F1680" t="s">
        <v>5848</v>
      </c>
      <c r="G1680">
        <v>22101500</v>
      </c>
      <c r="H1680" t="s">
        <v>5849</v>
      </c>
      <c r="I1680" t="s">
        <v>5852</v>
      </c>
      <c r="J1680" t="s">
        <v>5853</v>
      </c>
      <c r="K1680" s="12" t="s">
        <v>52</v>
      </c>
    </row>
    <row r="1681" spans="1:11" x14ac:dyDescent="0.35">
      <c r="A1681" s="12" t="str">
        <f t="shared" si="86"/>
        <v>A58B3</v>
      </c>
      <c r="B1681" s="12">
        <f t="shared" si="87"/>
        <v>3</v>
      </c>
      <c r="C1681" s="54">
        <v>58</v>
      </c>
      <c r="D1681" t="s">
        <v>86</v>
      </c>
      <c r="E1681" t="s">
        <v>5838</v>
      </c>
      <c r="F1681" t="s">
        <v>5854</v>
      </c>
      <c r="G1681">
        <v>22101500</v>
      </c>
      <c r="H1681" t="s">
        <v>5849</v>
      </c>
      <c r="I1681" t="s">
        <v>5855</v>
      </c>
      <c r="J1681" t="s">
        <v>5856</v>
      </c>
      <c r="K1681" s="12" t="s">
        <v>1902</v>
      </c>
    </row>
    <row r="1682" spans="1:11" x14ac:dyDescent="0.35">
      <c r="A1682" s="12" t="e">
        <f t="shared" ref="A1682:A1730" si="88">"A"&amp;C1682&amp;"B"&amp;B1682</f>
        <v>#N/A</v>
      </c>
      <c r="B1682" s="12">
        <f t="shared" ref="B1682:B1731" si="89">IFERROR(IF(C1682=C1681,B1681+1,1),1)</f>
        <v>1</v>
      </c>
      <c r="C1682" s="12" t="e">
        <f t="shared" ref="C1682:C1730" si="90">VLOOKUP(D1682&amp;E1682&amp;F1682,T:U,2,FALSE)</f>
        <v>#N/A</v>
      </c>
      <c r="D1682" t="s">
        <v>86</v>
      </c>
      <c r="E1682" t="s">
        <v>5838</v>
      </c>
      <c r="F1682" t="s">
        <v>5857</v>
      </c>
      <c r="G1682">
        <v>72141702</v>
      </c>
      <c r="H1682" t="s">
        <v>2126</v>
      </c>
      <c r="I1682" t="s">
        <v>5858</v>
      </c>
      <c r="J1682" t="s">
        <v>5859</v>
      </c>
      <c r="K1682" s="12" t="s">
        <v>1902</v>
      </c>
    </row>
    <row r="1683" spans="1:11" x14ac:dyDescent="0.35">
      <c r="A1683" s="12" t="e">
        <f t="shared" si="88"/>
        <v>#N/A</v>
      </c>
      <c r="B1683" s="12">
        <f t="shared" si="89"/>
        <v>1</v>
      </c>
      <c r="C1683" s="12" t="e">
        <f t="shared" si="90"/>
        <v>#N/A</v>
      </c>
      <c r="D1683" t="s">
        <v>86</v>
      </c>
      <c r="E1683" t="s">
        <v>5838</v>
      </c>
      <c r="F1683" t="s">
        <v>5857</v>
      </c>
      <c r="G1683">
        <v>72141702</v>
      </c>
      <c r="H1683" t="s">
        <v>2126</v>
      </c>
      <c r="I1683" t="s">
        <v>5860</v>
      </c>
      <c r="J1683" t="s">
        <v>5861</v>
      </c>
      <c r="K1683" s="12" t="s">
        <v>52</v>
      </c>
    </row>
    <row r="1684" spans="1:11" x14ac:dyDescent="0.35">
      <c r="A1684" s="12" t="e">
        <f t="shared" si="88"/>
        <v>#N/A</v>
      </c>
      <c r="B1684" s="12">
        <f t="shared" si="89"/>
        <v>1</v>
      </c>
      <c r="C1684" s="12" t="e">
        <f t="shared" si="90"/>
        <v>#N/A</v>
      </c>
      <c r="D1684" t="s">
        <v>86</v>
      </c>
      <c r="E1684" t="s">
        <v>5838</v>
      </c>
      <c r="F1684" t="s">
        <v>5857</v>
      </c>
      <c r="G1684">
        <v>72154503</v>
      </c>
      <c r="H1684" t="s">
        <v>5862</v>
      </c>
      <c r="I1684" t="s">
        <v>5863</v>
      </c>
      <c r="J1684" t="s">
        <v>5864</v>
      </c>
      <c r="K1684" s="12" t="s">
        <v>52</v>
      </c>
    </row>
    <row r="1685" spans="1:11" x14ac:dyDescent="0.35">
      <c r="A1685" s="12" t="e">
        <f t="shared" si="88"/>
        <v>#N/A</v>
      </c>
      <c r="B1685" s="12">
        <f t="shared" si="89"/>
        <v>1</v>
      </c>
      <c r="C1685" s="12" t="e">
        <f t="shared" si="90"/>
        <v>#N/A</v>
      </c>
      <c r="D1685" t="s">
        <v>86</v>
      </c>
      <c r="E1685" t="s">
        <v>5838</v>
      </c>
      <c r="F1685" t="s">
        <v>5857</v>
      </c>
      <c r="G1685">
        <v>72154503</v>
      </c>
      <c r="H1685" t="s">
        <v>5862</v>
      </c>
      <c r="I1685" t="s">
        <v>5865</v>
      </c>
      <c r="J1685" t="s">
        <v>5866</v>
      </c>
      <c r="K1685" s="12" t="s">
        <v>52</v>
      </c>
    </row>
    <row r="1686" spans="1:11" x14ac:dyDescent="0.35">
      <c r="A1686" s="12" t="e">
        <f t="shared" si="88"/>
        <v>#N/A</v>
      </c>
      <c r="B1686" s="12">
        <f t="shared" si="89"/>
        <v>1</v>
      </c>
      <c r="C1686" s="12" t="e">
        <f t="shared" si="90"/>
        <v>#N/A</v>
      </c>
      <c r="D1686" t="s">
        <v>86</v>
      </c>
      <c r="E1686" t="s">
        <v>5838</v>
      </c>
      <c r="F1686" t="s">
        <v>5857</v>
      </c>
      <c r="G1686">
        <v>23241508</v>
      </c>
      <c r="H1686" t="s">
        <v>5867</v>
      </c>
      <c r="I1686" t="s">
        <v>5868</v>
      </c>
      <c r="J1686" t="s">
        <v>5869</v>
      </c>
      <c r="K1686" s="12" t="s">
        <v>52</v>
      </c>
    </row>
    <row r="1687" spans="1:11" x14ac:dyDescent="0.35">
      <c r="A1687" s="12" t="e">
        <f t="shared" si="88"/>
        <v>#N/A</v>
      </c>
      <c r="B1687" s="12">
        <f t="shared" si="89"/>
        <v>1</v>
      </c>
      <c r="C1687" s="12" t="e">
        <f t="shared" si="90"/>
        <v>#N/A</v>
      </c>
      <c r="D1687" t="s">
        <v>86</v>
      </c>
      <c r="E1687" t="s">
        <v>5838</v>
      </c>
      <c r="F1687" t="s">
        <v>5857</v>
      </c>
      <c r="G1687">
        <v>23241508</v>
      </c>
      <c r="H1687" t="s">
        <v>5867</v>
      </c>
      <c r="I1687" t="s">
        <v>5870</v>
      </c>
      <c r="J1687" t="s">
        <v>5871</v>
      </c>
      <c r="K1687" s="12" t="s">
        <v>52</v>
      </c>
    </row>
    <row r="1688" spans="1:11" x14ac:dyDescent="0.35">
      <c r="A1688" s="12" t="e">
        <f t="shared" si="88"/>
        <v>#N/A</v>
      </c>
      <c r="B1688" s="12">
        <f t="shared" si="89"/>
        <v>1</v>
      </c>
      <c r="C1688" s="12" t="e">
        <f t="shared" si="90"/>
        <v>#N/A</v>
      </c>
      <c r="D1688" t="s">
        <v>86</v>
      </c>
      <c r="E1688" t="s">
        <v>5838</v>
      </c>
      <c r="F1688" t="s">
        <v>5857</v>
      </c>
      <c r="G1688">
        <v>78121604</v>
      </c>
      <c r="H1688" t="s">
        <v>5872</v>
      </c>
      <c r="I1688" t="s">
        <v>5873</v>
      </c>
      <c r="J1688" t="s">
        <v>5874</v>
      </c>
      <c r="K1688" s="12" t="s">
        <v>52</v>
      </c>
    </row>
    <row r="1689" spans="1:11" x14ac:dyDescent="0.35">
      <c r="A1689" s="12" t="e">
        <f t="shared" si="88"/>
        <v>#N/A</v>
      </c>
      <c r="B1689" s="12">
        <f t="shared" si="89"/>
        <v>1</v>
      </c>
      <c r="C1689" s="12" t="e">
        <f t="shared" si="90"/>
        <v>#N/A</v>
      </c>
      <c r="D1689" t="s">
        <v>86</v>
      </c>
      <c r="E1689" t="s">
        <v>5838</v>
      </c>
      <c r="F1689" t="s">
        <v>5857</v>
      </c>
      <c r="G1689">
        <v>78121604</v>
      </c>
      <c r="H1689" t="s">
        <v>5872</v>
      </c>
      <c r="I1689" t="s">
        <v>5875</v>
      </c>
      <c r="J1689" t="s">
        <v>5876</v>
      </c>
      <c r="K1689" s="12" t="s">
        <v>52</v>
      </c>
    </row>
    <row r="1690" spans="1:11" x14ac:dyDescent="0.35">
      <c r="A1690" s="12" t="e">
        <f t="shared" si="88"/>
        <v>#N/A</v>
      </c>
      <c r="B1690" s="12">
        <f t="shared" si="89"/>
        <v>1</v>
      </c>
      <c r="C1690" s="12" t="e">
        <f t="shared" si="90"/>
        <v>#N/A</v>
      </c>
      <c r="D1690" t="s">
        <v>86</v>
      </c>
      <c r="E1690" t="s">
        <v>5838</v>
      </c>
      <c r="F1690" t="s">
        <v>5857</v>
      </c>
      <c r="G1690">
        <v>26111611</v>
      </c>
      <c r="H1690" t="s">
        <v>1931</v>
      </c>
      <c r="I1690" t="s">
        <v>5877</v>
      </c>
      <c r="J1690" t="s">
        <v>5878</v>
      </c>
      <c r="K1690" s="12" t="s">
        <v>52</v>
      </c>
    </row>
    <row r="1691" spans="1:11" x14ac:dyDescent="0.35">
      <c r="A1691" s="12" t="e">
        <f t="shared" si="88"/>
        <v>#N/A</v>
      </c>
      <c r="B1691" s="12">
        <f t="shared" si="89"/>
        <v>1</v>
      </c>
      <c r="C1691" s="12" t="e">
        <f t="shared" si="90"/>
        <v>#N/A</v>
      </c>
      <c r="D1691" t="s">
        <v>86</v>
      </c>
      <c r="E1691" t="s">
        <v>5838</v>
      </c>
      <c r="F1691" t="s">
        <v>5857</v>
      </c>
      <c r="G1691">
        <v>26111611</v>
      </c>
      <c r="H1691" t="s">
        <v>1931</v>
      </c>
      <c r="I1691" t="s">
        <v>5879</v>
      </c>
      <c r="J1691" t="s">
        <v>5880</v>
      </c>
      <c r="K1691" s="12" t="s">
        <v>52</v>
      </c>
    </row>
    <row r="1692" spans="1:11" x14ac:dyDescent="0.35">
      <c r="A1692" s="12" t="e">
        <f t="shared" si="88"/>
        <v>#N/A</v>
      </c>
      <c r="B1692" s="12">
        <f t="shared" si="89"/>
        <v>1</v>
      </c>
      <c r="C1692" s="12" t="e">
        <f t="shared" si="90"/>
        <v>#N/A</v>
      </c>
      <c r="D1692" t="s">
        <v>86</v>
      </c>
      <c r="E1692" t="s">
        <v>5838</v>
      </c>
      <c r="F1692" t="s">
        <v>5857</v>
      </c>
      <c r="G1692">
        <v>40151500</v>
      </c>
      <c r="H1692" t="s">
        <v>5881</v>
      </c>
      <c r="I1692" t="s">
        <v>5882</v>
      </c>
      <c r="J1692" t="s">
        <v>5883</v>
      </c>
      <c r="K1692" s="12" t="s">
        <v>52</v>
      </c>
    </row>
    <row r="1693" spans="1:11" x14ac:dyDescent="0.35">
      <c r="A1693" s="12" t="e">
        <f t="shared" si="88"/>
        <v>#N/A</v>
      </c>
      <c r="B1693" s="12">
        <f t="shared" si="89"/>
        <v>1</v>
      </c>
      <c r="C1693" s="12" t="e">
        <f t="shared" si="90"/>
        <v>#N/A</v>
      </c>
      <c r="D1693" t="s">
        <v>86</v>
      </c>
      <c r="E1693" t="s">
        <v>5838</v>
      </c>
      <c r="F1693" t="s">
        <v>5857</v>
      </c>
      <c r="G1693">
        <v>40151500</v>
      </c>
      <c r="H1693" t="s">
        <v>5881</v>
      </c>
      <c r="I1693" t="s">
        <v>5884</v>
      </c>
      <c r="J1693" t="s">
        <v>5885</v>
      </c>
      <c r="K1693" s="12" t="s">
        <v>52</v>
      </c>
    </row>
    <row r="1694" spans="1:11" x14ac:dyDescent="0.35">
      <c r="A1694" s="12" t="e">
        <f t="shared" si="88"/>
        <v>#N/A</v>
      </c>
      <c r="B1694" s="12">
        <f t="shared" si="89"/>
        <v>1</v>
      </c>
      <c r="C1694" s="12" t="e">
        <f t="shared" si="90"/>
        <v>#N/A</v>
      </c>
      <c r="D1694" t="s">
        <v>86</v>
      </c>
      <c r="E1694" t="s">
        <v>5838</v>
      </c>
      <c r="F1694" t="s">
        <v>5857</v>
      </c>
      <c r="G1694">
        <v>30191702</v>
      </c>
      <c r="H1694" t="s">
        <v>5886</v>
      </c>
      <c r="I1694" t="s">
        <v>5887</v>
      </c>
      <c r="J1694" t="s">
        <v>5888</v>
      </c>
      <c r="K1694" s="12" t="s">
        <v>52</v>
      </c>
    </row>
    <row r="1695" spans="1:11" x14ac:dyDescent="0.35">
      <c r="A1695" s="12" t="e">
        <f t="shared" si="88"/>
        <v>#N/A</v>
      </c>
      <c r="B1695" s="12">
        <f t="shared" si="89"/>
        <v>1</v>
      </c>
      <c r="C1695" s="12" t="e">
        <f t="shared" si="90"/>
        <v>#N/A</v>
      </c>
      <c r="D1695" t="s">
        <v>86</v>
      </c>
      <c r="E1695" t="s">
        <v>5838</v>
      </c>
      <c r="F1695" t="s">
        <v>5857</v>
      </c>
      <c r="G1695">
        <v>30191702</v>
      </c>
      <c r="H1695" t="s">
        <v>5886</v>
      </c>
      <c r="I1695" t="s">
        <v>5889</v>
      </c>
      <c r="J1695" t="s">
        <v>5890</v>
      </c>
      <c r="K1695" s="12" t="s">
        <v>52</v>
      </c>
    </row>
    <row r="1696" spans="1:11" x14ac:dyDescent="0.35">
      <c r="A1696" s="12" t="e">
        <f t="shared" si="88"/>
        <v>#N/A</v>
      </c>
      <c r="B1696" s="12">
        <f t="shared" si="89"/>
        <v>1</v>
      </c>
      <c r="C1696" s="12" t="e">
        <f t="shared" si="90"/>
        <v>#N/A</v>
      </c>
      <c r="D1696" t="s">
        <v>86</v>
      </c>
      <c r="E1696" t="s">
        <v>5838</v>
      </c>
      <c r="F1696" t="s">
        <v>5857</v>
      </c>
      <c r="G1696">
        <v>47121800</v>
      </c>
      <c r="H1696" t="s">
        <v>5891</v>
      </c>
      <c r="I1696" t="s">
        <v>5892</v>
      </c>
      <c r="J1696" t="s">
        <v>5893</v>
      </c>
      <c r="K1696" s="12" t="s">
        <v>52</v>
      </c>
    </row>
    <row r="1697" spans="1:11" x14ac:dyDescent="0.35">
      <c r="A1697" s="12" t="e">
        <f t="shared" si="88"/>
        <v>#N/A</v>
      </c>
      <c r="B1697" s="12">
        <f t="shared" si="89"/>
        <v>1</v>
      </c>
      <c r="C1697" s="12" t="e">
        <f t="shared" si="90"/>
        <v>#N/A</v>
      </c>
      <c r="D1697" t="s">
        <v>86</v>
      </c>
      <c r="E1697" t="s">
        <v>5838</v>
      </c>
      <c r="F1697" t="s">
        <v>5857</v>
      </c>
      <c r="G1697">
        <v>47121800</v>
      </c>
      <c r="H1697" t="s">
        <v>5891</v>
      </c>
      <c r="I1697" t="s">
        <v>5894</v>
      </c>
      <c r="J1697" t="s">
        <v>5895</v>
      </c>
      <c r="K1697" s="12" t="s">
        <v>52</v>
      </c>
    </row>
    <row r="1698" spans="1:11" x14ac:dyDescent="0.35">
      <c r="A1698" s="12" t="e">
        <f t="shared" si="88"/>
        <v>#N/A</v>
      </c>
      <c r="B1698" s="12">
        <f t="shared" si="89"/>
        <v>1</v>
      </c>
      <c r="C1698" s="12" t="e">
        <f t="shared" si="90"/>
        <v>#N/A</v>
      </c>
      <c r="D1698" t="s">
        <v>86</v>
      </c>
      <c r="E1698" t="s">
        <v>5838</v>
      </c>
      <c r="F1698" t="s">
        <v>5857</v>
      </c>
      <c r="G1698">
        <v>24102101</v>
      </c>
      <c r="H1698" t="s">
        <v>5896</v>
      </c>
      <c r="I1698" t="s">
        <v>5897</v>
      </c>
      <c r="J1698" t="s">
        <v>5898</v>
      </c>
      <c r="K1698" s="12" t="s">
        <v>52</v>
      </c>
    </row>
    <row r="1699" spans="1:11" x14ac:dyDescent="0.35">
      <c r="A1699" s="12" t="e">
        <f t="shared" si="88"/>
        <v>#N/A</v>
      </c>
      <c r="B1699" s="12">
        <f t="shared" si="89"/>
        <v>1</v>
      </c>
      <c r="C1699" s="12" t="e">
        <f t="shared" si="90"/>
        <v>#N/A</v>
      </c>
      <c r="D1699" t="s">
        <v>86</v>
      </c>
      <c r="E1699" t="s">
        <v>5838</v>
      </c>
      <c r="F1699" t="s">
        <v>5857</v>
      </c>
      <c r="G1699">
        <v>24102101</v>
      </c>
      <c r="H1699" t="s">
        <v>5896</v>
      </c>
      <c r="I1699" t="s">
        <v>5899</v>
      </c>
      <c r="J1699" t="s">
        <v>5900</v>
      </c>
      <c r="K1699" s="12" t="s">
        <v>52</v>
      </c>
    </row>
    <row r="1700" spans="1:11" x14ac:dyDescent="0.35">
      <c r="A1700" s="12" t="e">
        <f t="shared" si="88"/>
        <v>#N/A</v>
      </c>
      <c r="B1700" s="12">
        <f t="shared" si="89"/>
        <v>1</v>
      </c>
      <c r="C1700" s="12" t="e">
        <f t="shared" si="90"/>
        <v>#N/A</v>
      </c>
      <c r="D1700" t="s">
        <v>86</v>
      </c>
      <c r="E1700" t="s">
        <v>5838</v>
      </c>
      <c r="F1700" t="s">
        <v>5857</v>
      </c>
      <c r="G1700">
        <v>46161500</v>
      </c>
      <c r="H1700" t="s">
        <v>4765</v>
      </c>
      <c r="I1700" t="s">
        <v>5901</v>
      </c>
      <c r="J1700" t="s">
        <v>5902</v>
      </c>
      <c r="K1700" s="12" t="s">
        <v>52</v>
      </c>
    </row>
    <row r="1701" spans="1:11" x14ac:dyDescent="0.35">
      <c r="A1701" s="12" t="e">
        <f t="shared" si="88"/>
        <v>#N/A</v>
      </c>
      <c r="B1701" s="12">
        <f t="shared" si="89"/>
        <v>1</v>
      </c>
      <c r="C1701" s="12" t="e">
        <f t="shared" si="90"/>
        <v>#N/A</v>
      </c>
      <c r="D1701" t="s">
        <v>86</v>
      </c>
      <c r="E1701" t="s">
        <v>5838</v>
      </c>
      <c r="F1701" t="s">
        <v>5857</v>
      </c>
      <c r="G1701">
        <v>46161500</v>
      </c>
      <c r="H1701" t="s">
        <v>4765</v>
      </c>
      <c r="I1701" t="s">
        <v>5903</v>
      </c>
      <c r="J1701" t="s">
        <v>5904</v>
      </c>
      <c r="K1701" s="12" t="s">
        <v>52</v>
      </c>
    </row>
    <row r="1702" spans="1:11" x14ac:dyDescent="0.35">
      <c r="A1702" s="12" t="e">
        <f t="shared" si="88"/>
        <v>#N/A</v>
      </c>
      <c r="B1702" s="12">
        <f t="shared" si="89"/>
        <v>1</v>
      </c>
      <c r="C1702" s="12" t="e">
        <f t="shared" si="90"/>
        <v>#N/A</v>
      </c>
      <c r="D1702" t="s">
        <v>86</v>
      </c>
      <c r="E1702" t="s">
        <v>5838</v>
      </c>
      <c r="F1702" t="s">
        <v>5857</v>
      </c>
      <c r="G1702">
        <v>70141603</v>
      </c>
      <c r="H1702" t="s">
        <v>4628</v>
      </c>
      <c r="I1702" t="s">
        <v>5905</v>
      </c>
      <c r="J1702" t="s">
        <v>5906</v>
      </c>
      <c r="K1702" s="12" t="s">
        <v>52</v>
      </c>
    </row>
    <row r="1703" spans="1:11" x14ac:dyDescent="0.35">
      <c r="A1703" s="12" t="e">
        <f t="shared" si="88"/>
        <v>#N/A</v>
      </c>
      <c r="B1703" s="12">
        <f t="shared" si="89"/>
        <v>1</v>
      </c>
      <c r="C1703" s="12" t="e">
        <f t="shared" si="90"/>
        <v>#N/A</v>
      </c>
      <c r="D1703" t="s">
        <v>86</v>
      </c>
      <c r="E1703" t="s">
        <v>5838</v>
      </c>
      <c r="F1703" t="s">
        <v>5857</v>
      </c>
      <c r="G1703">
        <v>70111503</v>
      </c>
      <c r="H1703" t="s">
        <v>2160</v>
      </c>
      <c r="I1703" t="s">
        <v>5907</v>
      </c>
      <c r="J1703" t="s">
        <v>5908</v>
      </c>
      <c r="K1703" s="12" t="s">
        <v>52</v>
      </c>
    </row>
    <row r="1704" spans="1:11" x14ac:dyDescent="0.35">
      <c r="A1704" s="12" t="e">
        <f t="shared" si="88"/>
        <v>#N/A</v>
      </c>
      <c r="B1704" s="12">
        <f t="shared" si="89"/>
        <v>1</v>
      </c>
      <c r="C1704" s="12" t="e">
        <f t="shared" si="90"/>
        <v>#N/A</v>
      </c>
      <c r="D1704" t="s">
        <v>86</v>
      </c>
      <c r="E1704" t="s">
        <v>5838</v>
      </c>
      <c r="F1704" t="s">
        <v>5857</v>
      </c>
      <c r="G1704">
        <v>70141603</v>
      </c>
      <c r="H1704" t="s">
        <v>4628</v>
      </c>
      <c r="I1704" t="s">
        <v>5909</v>
      </c>
      <c r="J1704" t="s">
        <v>5910</v>
      </c>
      <c r="K1704" s="12" t="s">
        <v>52</v>
      </c>
    </row>
    <row r="1705" spans="1:11" x14ac:dyDescent="0.35">
      <c r="A1705" s="12" t="e">
        <f t="shared" si="88"/>
        <v>#N/A</v>
      </c>
      <c r="B1705" s="12">
        <f t="shared" si="89"/>
        <v>1</v>
      </c>
      <c r="C1705" s="12" t="e">
        <f t="shared" si="90"/>
        <v>#N/A</v>
      </c>
      <c r="D1705" t="s">
        <v>86</v>
      </c>
      <c r="E1705" t="s">
        <v>5838</v>
      </c>
      <c r="F1705" t="s">
        <v>5857</v>
      </c>
      <c r="G1705">
        <v>70111503</v>
      </c>
      <c r="H1705" t="s">
        <v>2160</v>
      </c>
      <c r="I1705" t="s">
        <v>5911</v>
      </c>
      <c r="J1705" t="s">
        <v>5912</v>
      </c>
      <c r="K1705" s="12" t="s">
        <v>52</v>
      </c>
    </row>
    <row r="1706" spans="1:11" x14ac:dyDescent="0.35">
      <c r="A1706" s="12" t="e">
        <f t="shared" si="88"/>
        <v>#N/A</v>
      </c>
      <c r="B1706" s="12">
        <f t="shared" si="89"/>
        <v>1</v>
      </c>
      <c r="C1706" s="12" t="e">
        <f t="shared" si="90"/>
        <v>#N/A</v>
      </c>
      <c r="D1706" t="s">
        <v>86</v>
      </c>
      <c r="E1706" t="s">
        <v>5838</v>
      </c>
      <c r="F1706" t="s">
        <v>5857</v>
      </c>
      <c r="G1706">
        <v>72154064</v>
      </c>
      <c r="H1706" t="s">
        <v>5913</v>
      </c>
      <c r="I1706" t="s">
        <v>5914</v>
      </c>
      <c r="J1706" t="s">
        <v>5915</v>
      </c>
      <c r="K1706" s="12" t="s">
        <v>52</v>
      </c>
    </row>
    <row r="1707" spans="1:11" x14ac:dyDescent="0.35">
      <c r="A1707" s="12" t="e">
        <f t="shared" si="88"/>
        <v>#N/A</v>
      </c>
      <c r="B1707" s="12">
        <f t="shared" si="89"/>
        <v>1</v>
      </c>
      <c r="C1707" s="12" t="e">
        <f t="shared" si="90"/>
        <v>#N/A</v>
      </c>
      <c r="D1707" t="s">
        <v>86</v>
      </c>
      <c r="E1707" t="s">
        <v>5838</v>
      </c>
      <c r="F1707" t="s">
        <v>5857</v>
      </c>
      <c r="G1707">
        <v>72154064</v>
      </c>
      <c r="H1707" t="s">
        <v>5913</v>
      </c>
      <c r="I1707" t="s">
        <v>5916</v>
      </c>
      <c r="J1707" t="s">
        <v>5917</v>
      </c>
      <c r="K1707" s="12" t="s">
        <v>52</v>
      </c>
    </row>
    <row r="1708" spans="1:11" x14ac:dyDescent="0.35">
      <c r="A1708" s="12" t="e">
        <f t="shared" si="88"/>
        <v>#N/A</v>
      </c>
      <c r="B1708" s="12">
        <f t="shared" si="89"/>
        <v>1</v>
      </c>
      <c r="C1708" s="12" t="e">
        <f t="shared" si="90"/>
        <v>#N/A</v>
      </c>
      <c r="D1708" t="s">
        <v>86</v>
      </c>
      <c r="E1708" t="s">
        <v>5838</v>
      </c>
      <c r="F1708" t="s">
        <v>5918</v>
      </c>
      <c r="G1708">
        <v>30190000</v>
      </c>
      <c r="H1708" t="s">
        <v>5919</v>
      </c>
      <c r="I1708" t="s">
        <v>5920</v>
      </c>
      <c r="J1708" t="s">
        <v>5919</v>
      </c>
      <c r="K1708" s="12" t="s">
        <v>1902</v>
      </c>
    </row>
    <row r="1709" spans="1:11" x14ac:dyDescent="0.35">
      <c r="A1709" s="12" t="e">
        <f t="shared" si="88"/>
        <v>#N/A</v>
      </c>
      <c r="B1709" s="12">
        <f t="shared" si="89"/>
        <v>1</v>
      </c>
      <c r="C1709" s="12" t="e">
        <f t="shared" si="90"/>
        <v>#N/A</v>
      </c>
      <c r="D1709" t="s">
        <v>86</v>
      </c>
      <c r="E1709" t="s">
        <v>5838</v>
      </c>
      <c r="F1709" t="s">
        <v>5918</v>
      </c>
      <c r="G1709">
        <v>26111611</v>
      </c>
      <c r="H1709" t="s">
        <v>1931</v>
      </c>
      <c r="I1709" t="s">
        <v>5921</v>
      </c>
      <c r="J1709" t="s">
        <v>5922</v>
      </c>
      <c r="K1709" s="12" t="s">
        <v>52</v>
      </c>
    </row>
    <row r="1710" spans="1:11" x14ac:dyDescent="0.35">
      <c r="A1710" s="12" t="e">
        <f t="shared" si="88"/>
        <v>#N/A</v>
      </c>
      <c r="B1710" s="12">
        <f t="shared" si="89"/>
        <v>1</v>
      </c>
      <c r="C1710" s="12" t="e">
        <f t="shared" si="90"/>
        <v>#N/A</v>
      </c>
      <c r="D1710" t="s">
        <v>86</v>
      </c>
      <c r="E1710" t="s">
        <v>5838</v>
      </c>
      <c r="F1710" t="s">
        <v>5918</v>
      </c>
      <c r="G1710">
        <v>24101603</v>
      </c>
      <c r="H1710" t="s">
        <v>5923</v>
      </c>
      <c r="I1710" t="s">
        <v>5924</v>
      </c>
      <c r="J1710" t="s">
        <v>5925</v>
      </c>
      <c r="K1710" s="12" t="s">
        <v>52</v>
      </c>
    </row>
    <row r="1711" spans="1:11" x14ac:dyDescent="0.35">
      <c r="A1711" s="12" t="e">
        <f t="shared" si="88"/>
        <v>#N/A</v>
      </c>
      <c r="B1711" s="12">
        <f t="shared" si="89"/>
        <v>1</v>
      </c>
      <c r="C1711" s="12" t="e">
        <f t="shared" si="90"/>
        <v>#N/A</v>
      </c>
      <c r="D1711" t="s">
        <v>86</v>
      </c>
      <c r="E1711" t="s">
        <v>5838</v>
      </c>
      <c r="F1711" t="s">
        <v>5918</v>
      </c>
      <c r="G1711">
        <v>23241508</v>
      </c>
      <c r="H1711" t="s">
        <v>5867</v>
      </c>
      <c r="I1711" t="s">
        <v>5926</v>
      </c>
      <c r="J1711" t="s">
        <v>5927</v>
      </c>
      <c r="K1711" s="12" t="s">
        <v>52</v>
      </c>
    </row>
    <row r="1712" spans="1:11" x14ac:dyDescent="0.35">
      <c r="A1712" s="12" t="e">
        <f t="shared" si="88"/>
        <v>#N/A</v>
      </c>
      <c r="B1712" s="12">
        <f t="shared" si="89"/>
        <v>1</v>
      </c>
      <c r="C1712" s="12" t="e">
        <f t="shared" si="90"/>
        <v>#N/A</v>
      </c>
      <c r="D1712" t="s">
        <v>86</v>
      </c>
      <c r="E1712" t="s">
        <v>5838</v>
      </c>
      <c r="F1712" t="s">
        <v>5918</v>
      </c>
      <c r="G1712">
        <v>30191702</v>
      </c>
      <c r="H1712" t="s">
        <v>5886</v>
      </c>
      <c r="I1712" t="s">
        <v>5928</v>
      </c>
      <c r="J1712" t="s">
        <v>5886</v>
      </c>
      <c r="K1712" s="12" t="s">
        <v>52</v>
      </c>
    </row>
    <row r="1713" spans="1:11" x14ac:dyDescent="0.35">
      <c r="A1713" s="12" t="e">
        <f t="shared" si="88"/>
        <v>#N/A</v>
      </c>
      <c r="B1713" s="12">
        <f t="shared" si="89"/>
        <v>1</v>
      </c>
      <c r="C1713" s="12" t="e">
        <f t="shared" si="90"/>
        <v>#N/A</v>
      </c>
      <c r="D1713" t="s">
        <v>86</v>
      </c>
      <c r="E1713" t="s">
        <v>5838</v>
      </c>
      <c r="F1713" t="s">
        <v>5918</v>
      </c>
      <c r="G1713">
        <v>47121800</v>
      </c>
      <c r="H1713" t="s">
        <v>5891</v>
      </c>
      <c r="I1713" t="s">
        <v>5929</v>
      </c>
      <c r="J1713" t="s">
        <v>5930</v>
      </c>
      <c r="K1713" s="12" t="s">
        <v>52</v>
      </c>
    </row>
    <row r="1714" spans="1:11" x14ac:dyDescent="0.35">
      <c r="A1714" s="12" t="e">
        <f t="shared" si="88"/>
        <v>#N/A</v>
      </c>
      <c r="B1714" s="12">
        <f t="shared" si="89"/>
        <v>1</v>
      </c>
      <c r="C1714" s="12" t="e">
        <f t="shared" si="90"/>
        <v>#N/A</v>
      </c>
      <c r="D1714" t="s">
        <v>86</v>
      </c>
      <c r="E1714" t="s">
        <v>5838</v>
      </c>
      <c r="F1714" t="s">
        <v>5918</v>
      </c>
      <c r="G1714">
        <v>20102302</v>
      </c>
      <c r="H1714" t="s">
        <v>5931</v>
      </c>
      <c r="I1714" t="s">
        <v>5932</v>
      </c>
      <c r="J1714" t="s">
        <v>5933</v>
      </c>
      <c r="K1714" s="12" t="s">
        <v>52</v>
      </c>
    </row>
    <row r="1715" spans="1:11" x14ac:dyDescent="0.35">
      <c r="A1715" s="12" t="e">
        <f t="shared" si="88"/>
        <v>#N/A</v>
      </c>
      <c r="B1715" s="12">
        <f t="shared" si="89"/>
        <v>1</v>
      </c>
      <c r="C1715" s="12" t="e">
        <f t="shared" si="90"/>
        <v>#N/A</v>
      </c>
      <c r="D1715" t="s">
        <v>86</v>
      </c>
      <c r="E1715" t="s">
        <v>5838</v>
      </c>
      <c r="F1715" t="s">
        <v>5918</v>
      </c>
      <c r="G1715">
        <v>24102101</v>
      </c>
      <c r="H1715" t="s">
        <v>5896</v>
      </c>
      <c r="I1715" t="s">
        <v>5934</v>
      </c>
      <c r="J1715" t="s">
        <v>5935</v>
      </c>
      <c r="K1715" s="12" t="s">
        <v>52</v>
      </c>
    </row>
    <row r="1716" spans="1:11" x14ac:dyDescent="0.35">
      <c r="A1716" s="12" t="e">
        <f t="shared" si="88"/>
        <v>#N/A</v>
      </c>
      <c r="B1716" s="12">
        <f t="shared" si="89"/>
        <v>1</v>
      </c>
      <c r="C1716" s="12" t="e">
        <f t="shared" si="90"/>
        <v>#N/A</v>
      </c>
      <c r="D1716" t="s">
        <v>86</v>
      </c>
      <c r="E1716" t="s">
        <v>5838</v>
      </c>
      <c r="F1716" t="s">
        <v>5918</v>
      </c>
      <c r="G1716">
        <v>41114200</v>
      </c>
      <c r="H1716" t="s">
        <v>5936</v>
      </c>
      <c r="I1716" t="s">
        <v>5937</v>
      </c>
      <c r="J1716" t="s">
        <v>5938</v>
      </c>
      <c r="K1716" s="12" t="s">
        <v>52</v>
      </c>
    </row>
    <row r="1717" spans="1:11" x14ac:dyDescent="0.35">
      <c r="A1717" s="12" t="e">
        <f t="shared" si="88"/>
        <v>#N/A</v>
      </c>
      <c r="B1717" s="12">
        <f t="shared" si="89"/>
        <v>1</v>
      </c>
      <c r="C1717" s="12" t="e">
        <f t="shared" si="90"/>
        <v>#N/A</v>
      </c>
      <c r="D1717" t="s">
        <v>86</v>
      </c>
      <c r="E1717" t="s">
        <v>5838</v>
      </c>
      <c r="F1717" t="s">
        <v>5918</v>
      </c>
      <c r="G1717">
        <v>46161500</v>
      </c>
      <c r="H1717" t="s">
        <v>4765</v>
      </c>
      <c r="I1717" t="s">
        <v>5939</v>
      </c>
      <c r="J1717" t="s">
        <v>5940</v>
      </c>
      <c r="K1717" s="12" t="s">
        <v>52</v>
      </c>
    </row>
    <row r="1718" spans="1:11" x14ac:dyDescent="0.35">
      <c r="A1718" s="12" t="e">
        <f t="shared" si="88"/>
        <v>#N/A</v>
      </c>
      <c r="B1718" s="12">
        <f t="shared" si="89"/>
        <v>1</v>
      </c>
      <c r="C1718" s="12" t="e">
        <f t="shared" si="90"/>
        <v>#N/A</v>
      </c>
      <c r="D1718" t="s">
        <v>86</v>
      </c>
      <c r="E1718" t="s">
        <v>5838</v>
      </c>
      <c r="F1718" t="s">
        <v>5918</v>
      </c>
      <c r="G1718">
        <v>70141603</v>
      </c>
      <c r="H1718" t="s">
        <v>4628</v>
      </c>
      <c r="I1718" t="s">
        <v>5941</v>
      </c>
      <c r="J1718" t="s">
        <v>5942</v>
      </c>
      <c r="K1718" s="12" t="s">
        <v>52</v>
      </c>
    </row>
    <row r="1719" spans="1:11" x14ac:dyDescent="0.35">
      <c r="A1719" s="12" t="e">
        <f t="shared" si="88"/>
        <v>#N/A</v>
      </c>
      <c r="B1719" s="12">
        <f t="shared" si="89"/>
        <v>1</v>
      </c>
      <c r="C1719" s="12" t="e">
        <f t="shared" si="90"/>
        <v>#N/A</v>
      </c>
      <c r="D1719" t="s">
        <v>86</v>
      </c>
      <c r="E1719" t="s">
        <v>5838</v>
      </c>
      <c r="F1719" t="s">
        <v>5918</v>
      </c>
      <c r="G1719">
        <v>70111503</v>
      </c>
      <c r="H1719" t="s">
        <v>2160</v>
      </c>
      <c r="I1719" t="s">
        <v>5943</v>
      </c>
      <c r="J1719" t="s">
        <v>5944</v>
      </c>
      <c r="K1719" s="12" t="s">
        <v>52</v>
      </c>
    </row>
    <row r="1720" spans="1:11" x14ac:dyDescent="0.35">
      <c r="A1720" s="12" t="e">
        <f t="shared" si="88"/>
        <v>#N/A</v>
      </c>
      <c r="B1720" s="12">
        <f t="shared" si="89"/>
        <v>1</v>
      </c>
      <c r="C1720" s="12" t="e">
        <f t="shared" si="90"/>
        <v>#N/A</v>
      </c>
      <c r="D1720" t="s">
        <v>86</v>
      </c>
      <c r="E1720" t="s">
        <v>5838</v>
      </c>
      <c r="F1720" t="s">
        <v>5945</v>
      </c>
      <c r="G1720">
        <v>72154501</v>
      </c>
      <c r="H1720" t="s">
        <v>5025</v>
      </c>
      <c r="I1720" t="s">
        <v>5946</v>
      </c>
      <c r="J1720" t="s">
        <v>5947</v>
      </c>
      <c r="K1720" s="12" t="s">
        <v>1902</v>
      </c>
    </row>
    <row r="1721" spans="1:11" x14ac:dyDescent="0.35">
      <c r="A1721" s="12" t="e">
        <f t="shared" si="88"/>
        <v>#N/A</v>
      </c>
      <c r="B1721" s="12">
        <f t="shared" si="89"/>
        <v>1</v>
      </c>
      <c r="C1721" s="12" t="e">
        <f t="shared" si="90"/>
        <v>#N/A</v>
      </c>
      <c r="D1721" t="s">
        <v>86</v>
      </c>
      <c r="E1721" t="s">
        <v>5838</v>
      </c>
      <c r="F1721" t="s">
        <v>5945</v>
      </c>
      <c r="G1721">
        <v>72151800</v>
      </c>
      <c r="H1721" t="s">
        <v>5023</v>
      </c>
      <c r="I1721" t="s">
        <v>5948</v>
      </c>
      <c r="J1721" t="s">
        <v>5949</v>
      </c>
      <c r="K1721" s="12" t="s">
        <v>52</v>
      </c>
    </row>
    <row r="1722" spans="1:11" x14ac:dyDescent="0.35">
      <c r="A1722" s="12" t="e">
        <f t="shared" si="88"/>
        <v>#N/A</v>
      </c>
      <c r="B1722" s="12">
        <f t="shared" si="89"/>
        <v>1</v>
      </c>
      <c r="C1722" s="12" t="e">
        <f t="shared" si="90"/>
        <v>#N/A</v>
      </c>
      <c r="D1722" t="s">
        <v>86</v>
      </c>
      <c r="E1722" t="s">
        <v>5838</v>
      </c>
      <c r="F1722" t="s">
        <v>5945</v>
      </c>
      <c r="G1722">
        <v>73152103</v>
      </c>
      <c r="H1722" t="s">
        <v>5029</v>
      </c>
      <c r="I1722" t="s">
        <v>5950</v>
      </c>
      <c r="J1722" t="s">
        <v>5951</v>
      </c>
      <c r="K1722" s="12" t="s">
        <v>52</v>
      </c>
    </row>
    <row r="1723" spans="1:11" x14ac:dyDescent="0.35">
      <c r="A1723" s="12" t="e">
        <f t="shared" si="88"/>
        <v>#N/A</v>
      </c>
      <c r="B1723" s="12">
        <f t="shared" si="89"/>
        <v>1</v>
      </c>
      <c r="C1723" s="12" t="e">
        <f t="shared" si="90"/>
        <v>#N/A</v>
      </c>
      <c r="D1723" t="s">
        <v>86</v>
      </c>
      <c r="E1723" t="s">
        <v>5838</v>
      </c>
      <c r="F1723" t="s">
        <v>5945</v>
      </c>
      <c r="G1723">
        <v>72154502</v>
      </c>
      <c r="H1723" t="s">
        <v>5952</v>
      </c>
      <c r="I1723" t="s">
        <v>5953</v>
      </c>
      <c r="J1723" t="s">
        <v>5954</v>
      </c>
      <c r="K1723" s="12" t="s">
        <v>52</v>
      </c>
    </row>
    <row r="1724" spans="1:11" x14ac:dyDescent="0.35">
      <c r="A1724" s="12" t="e">
        <f t="shared" si="88"/>
        <v>#N/A</v>
      </c>
      <c r="B1724" s="12">
        <f t="shared" si="89"/>
        <v>1</v>
      </c>
      <c r="C1724" s="12" t="e">
        <f t="shared" si="90"/>
        <v>#N/A</v>
      </c>
      <c r="D1724" t="s">
        <v>86</v>
      </c>
      <c r="E1724" t="s">
        <v>5838</v>
      </c>
      <c r="F1724" t="s">
        <v>5945</v>
      </c>
      <c r="G1724">
        <v>81141804</v>
      </c>
      <c r="H1724" t="s">
        <v>5955</v>
      </c>
      <c r="I1724" t="s">
        <v>5956</v>
      </c>
      <c r="J1724" t="s">
        <v>5957</v>
      </c>
      <c r="K1724" s="12" t="s">
        <v>52</v>
      </c>
    </row>
    <row r="1725" spans="1:11" x14ac:dyDescent="0.35">
      <c r="A1725" s="12" t="e">
        <f t="shared" si="88"/>
        <v>#N/A</v>
      </c>
      <c r="B1725" s="12">
        <f t="shared" si="89"/>
        <v>1</v>
      </c>
      <c r="C1725" s="12" t="e">
        <f t="shared" si="90"/>
        <v>#N/A</v>
      </c>
      <c r="D1725" t="s">
        <v>86</v>
      </c>
      <c r="E1725" t="s">
        <v>5838</v>
      </c>
      <c r="F1725" t="s">
        <v>5945</v>
      </c>
      <c r="G1725">
        <v>80161702</v>
      </c>
      <c r="H1725" t="s">
        <v>2701</v>
      </c>
      <c r="I1725" t="s">
        <v>5958</v>
      </c>
      <c r="J1725" t="s">
        <v>5959</v>
      </c>
      <c r="K1725" s="12" t="s">
        <v>52</v>
      </c>
    </row>
    <row r="1726" spans="1:11" x14ac:dyDescent="0.35">
      <c r="A1726" s="12" t="e">
        <f t="shared" si="88"/>
        <v>#N/A</v>
      </c>
      <c r="B1726" s="12">
        <f t="shared" si="89"/>
        <v>1</v>
      </c>
      <c r="C1726" s="12" t="e">
        <f t="shared" si="90"/>
        <v>#N/A</v>
      </c>
      <c r="D1726" t="s">
        <v>86</v>
      </c>
      <c r="E1726" t="s">
        <v>5838</v>
      </c>
      <c r="F1726" t="s">
        <v>5945</v>
      </c>
      <c r="G1726">
        <v>86132100</v>
      </c>
      <c r="H1726" t="s">
        <v>4515</v>
      </c>
      <c r="I1726" t="s">
        <v>5960</v>
      </c>
      <c r="J1726" t="s">
        <v>5961</v>
      </c>
      <c r="K1726" s="12" t="s">
        <v>52</v>
      </c>
    </row>
    <row r="1727" spans="1:11" x14ac:dyDescent="0.35">
      <c r="A1727" s="12" t="e">
        <f t="shared" si="88"/>
        <v>#N/A</v>
      </c>
      <c r="B1727" s="12">
        <f t="shared" si="89"/>
        <v>1</v>
      </c>
      <c r="C1727" s="12" t="e">
        <f t="shared" si="90"/>
        <v>#N/A</v>
      </c>
      <c r="D1727" t="s">
        <v>86</v>
      </c>
      <c r="E1727" t="s">
        <v>5838</v>
      </c>
      <c r="F1727" t="s">
        <v>5945</v>
      </c>
      <c r="G1727">
        <v>93141808</v>
      </c>
      <c r="H1727" t="s">
        <v>2015</v>
      </c>
      <c r="I1727" t="s">
        <v>5962</v>
      </c>
      <c r="J1727" t="s">
        <v>5963</v>
      </c>
      <c r="K1727" s="12" t="s">
        <v>52</v>
      </c>
    </row>
    <row r="1728" spans="1:11" x14ac:dyDescent="0.35">
      <c r="A1728" s="12" t="e">
        <f t="shared" si="88"/>
        <v>#N/A</v>
      </c>
      <c r="B1728" s="12">
        <f t="shared" si="89"/>
        <v>1</v>
      </c>
      <c r="C1728" s="12" t="e">
        <f t="shared" si="90"/>
        <v>#N/A</v>
      </c>
      <c r="D1728" t="s">
        <v>86</v>
      </c>
      <c r="E1728" t="s">
        <v>5838</v>
      </c>
      <c r="F1728" t="s">
        <v>5964</v>
      </c>
      <c r="G1728">
        <v>46210000</v>
      </c>
      <c r="H1728" t="s">
        <v>5965</v>
      </c>
      <c r="I1728" t="s">
        <v>5966</v>
      </c>
      <c r="J1728" t="s">
        <v>5967</v>
      </c>
      <c r="K1728" s="12" t="s">
        <v>1902</v>
      </c>
    </row>
    <row r="1729" spans="1:11" x14ac:dyDescent="0.35">
      <c r="A1729" s="12" t="e">
        <f t="shared" si="88"/>
        <v>#N/A</v>
      </c>
      <c r="B1729" s="12">
        <f t="shared" si="89"/>
        <v>1</v>
      </c>
      <c r="C1729" s="12" t="e">
        <f t="shared" si="90"/>
        <v>#N/A</v>
      </c>
      <c r="D1729" t="s">
        <v>86</v>
      </c>
      <c r="E1729" t="s">
        <v>5838</v>
      </c>
      <c r="F1729" t="s">
        <v>5964</v>
      </c>
      <c r="G1729">
        <v>55121704</v>
      </c>
      <c r="H1729" t="s">
        <v>2027</v>
      </c>
      <c r="I1729" t="s">
        <v>5968</v>
      </c>
      <c r="J1729" t="s">
        <v>5969</v>
      </c>
      <c r="K1729" s="12" t="s">
        <v>52</v>
      </c>
    </row>
    <row r="1730" spans="1:11" x14ac:dyDescent="0.35">
      <c r="A1730" s="12" t="e">
        <f t="shared" si="88"/>
        <v>#N/A</v>
      </c>
      <c r="B1730" s="12">
        <f t="shared" si="89"/>
        <v>1</v>
      </c>
      <c r="C1730" s="12" t="e">
        <f t="shared" si="90"/>
        <v>#N/A</v>
      </c>
      <c r="D1730" t="s">
        <v>86</v>
      </c>
      <c r="E1730" t="s">
        <v>5838</v>
      </c>
      <c r="F1730" t="s">
        <v>5964</v>
      </c>
      <c r="G1730">
        <v>30191616</v>
      </c>
      <c r="H1730" t="s">
        <v>5970</v>
      </c>
      <c r="I1730" t="s">
        <v>5971</v>
      </c>
      <c r="J1730" t="s">
        <v>5970</v>
      </c>
      <c r="K1730" s="12" t="s">
        <v>52</v>
      </c>
    </row>
    <row r="1731" spans="1:11" x14ac:dyDescent="0.35">
      <c r="A1731" s="12" t="e">
        <f t="shared" ref="A1731:A1794" si="91">"A"&amp;C1731&amp;"B"&amp;B1731</f>
        <v>#N/A</v>
      </c>
      <c r="B1731" s="12">
        <f t="shared" si="89"/>
        <v>1</v>
      </c>
      <c r="C1731" s="12" t="e">
        <f t="shared" ref="C1731:C1790" si="92">VLOOKUP(D1731&amp;E1731&amp;F1731,T:U,2,FALSE)</f>
        <v>#N/A</v>
      </c>
      <c r="D1731" t="s">
        <v>86</v>
      </c>
      <c r="E1731" t="s">
        <v>5838</v>
      </c>
      <c r="F1731" t="s">
        <v>5964</v>
      </c>
      <c r="G1731">
        <v>30191617</v>
      </c>
      <c r="H1731" t="s">
        <v>5972</v>
      </c>
      <c r="I1731" t="s">
        <v>5973</v>
      </c>
      <c r="J1731" t="s">
        <v>5972</v>
      </c>
      <c r="K1731" s="12" t="s">
        <v>52</v>
      </c>
    </row>
    <row r="1732" spans="1:11" x14ac:dyDescent="0.35">
      <c r="A1732" s="12" t="e">
        <f t="shared" si="91"/>
        <v>#N/A</v>
      </c>
      <c r="B1732" s="12">
        <f t="shared" ref="B1732:B1795" si="93">IFERROR(IF(C1732=C1731,B1731+1,1),1)</f>
        <v>1</v>
      </c>
      <c r="C1732" s="12" t="e">
        <f t="shared" si="92"/>
        <v>#N/A</v>
      </c>
      <c r="D1732" t="s">
        <v>86</v>
      </c>
      <c r="E1732" t="s">
        <v>5838</v>
      </c>
      <c r="F1732" t="s">
        <v>5974</v>
      </c>
      <c r="G1732">
        <v>23290000</v>
      </c>
      <c r="H1732" t="s">
        <v>5975</v>
      </c>
      <c r="I1732" t="s">
        <v>5976</v>
      </c>
      <c r="J1732" t="s">
        <v>5977</v>
      </c>
      <c r="K1732" s="12" t="s">
        <v>1902</v>
      </c>
    </row>
    <row r="1733" spans="1:11" x14ac:dyDescent="0.35">
      <c r="A1733" s="12" t="e">
        <f t="shared" si="91"/>
        <v>#N/A</v>
      </c>
      <c r="B1733" s="12">
        <f t="shared" si="93"/>
        <v>1</v>
      </c>
      <c r="C1733" s="12" t="e">
        <f t="shared" si="92"/>
        <v>#N/A</v>
      </c>
      <c r="D1733" t="s">
        <v>86</v>
      </c>
      <c r="E1733" t="s">
        <v>5838</v>
      </c>
      <c r="F1733" t="s">
        <v>5974</v>
      </c>
      <c r="G1733">
        <v>27110000</v>
      </c>
      <c r="H1733" t="s">
        <v>5978</v>
      </c>
      <c r="I1733" t="s">
        <v>5979</v>
      </c>
      <c r="J1733" t="s">
        <v>5980</v>
      </c>
      <c r="K1733" s="12" t="s">
        <v>52</v>
      </c>
    </row>
    <row r="1734" spans="1:11" x14ac:dyDescent="0.35">
      <c r="A1734" s="12" t="e">
        <f t="shared" si="91"/>
        <v>#N/A</v>
      </c>
      <c r="B1734" s="12">
        <f t="shared" si="93"/>
        <v>1</v>
      </c>
      <c r="C1734" s="12" t="e">
        <f t="shared" si="92"/>
        <v>#N/A</v>
      </c>
      <c r="D1734" t="s">
        <v>86</v>
      </c>
      <c r="E1734" t="s">
        <v>5981</v>
      </c>
      <c r="F1734" t="s">
        <v>5982</v>
      </c>
      <c r="G1734">
        <v>84101503</v>
      </c>
      <c r="H1734" t="s">
        <v>5983</v>
      </c>
      <c r="I1734" t="s">
        <v>5984</v>
      </c>
      <c r="J1734" t="s">
        <v>5985</v>
      </c>
      <c r="K1734" s="12" t="s">
        <v>52</v>
      </c>
    </row>
    <row r="1735" spans="1:11" x14ac:dyDescent="0.35">
      <c r="A1735" s="12" t="e">
        <f t="shared" si="91"/>
        <v>#N/A</v>
      </c>
      <c r="B1735" s="12">
        <f t="shared" si="93"/>
        <v>1</v>
      </c>
      <c r="C1735" s="12" t="e">
        <f t="shared" si="92"/>
        <v>#N/A</v>
      </c>
      <c r="D1735" t="s">
        <v>86</v>
      </c>
      <c r="E1735" t="s">
        <v>5981</v>
      </c>
      <c r="F1735" t="s">
        <v>5986</v>
      </c>
      <c r="G1735">
        <v>84101604</v>
      </c>
      <c r="H1735" t="s">
        <v>5987</v>
      </c>
      <c r="I1735" t="s">
        <v>5988</v>
      </c>
      <c r="J1735" t="s">
        <v>5989</v>
      </c>
      <c r="K1735" s="12" t="s">
        <v>52</v>
      </c>
    </row>
    <row r="1736" spans="1:11" x14ac:dyDescent="0.35">
      <c r="A1736" s="12" t="e">
        <f t="shared" si="91"/>
        <v>#N/A</v>
      </c>
      <c r="B1736" s="12">
        <f t="shared" si="93"/>
        <v>1</v>
      </c>
      <c r="C1736" s="12" t="e">
        <f t="shared" si="92"/>
        <v>#N/A</v>
      </c>
      <c r="D1736" t="s">
        <v>86</v>
      </c>
      <c r="E1736" t="s">
        <v>5981</v>
      </c>
      <c r="F1736" t="s">
        <v>5990</v>
      </c>
      <c r="G1736">
        <v>93171501</v>
      </c>
      <c r="H1736" t="s">
        <v>5991</v>
      </c>
      <c r="I1736" t="s">
        <v>5992</v>
      </c>
      <c r="J1736" t="s">
        <v>5993</v>
      </c>
      <c r="K1736" s="12" t="s">
        <v>52</v>
      </c>
    </row>
    <row r="1737" spans="1:11" x14ac:dyDescent="0.35">
      <c r="A1737" s="12" t="e">
        <f t="shared" si="91"/>
        <v>#N/A</v>
      </c>
      <c r="B1737" s="12">
        <f t="shared" si="93"/>
        <v>1</v>
      </c>
      <c r="C1737" s="12" t="e">
        <f t="shared" si="92"/>
        <v>#N/A</v>
      </c>
      <c r="D1737" t="s">
        <v>167</v>
      </c>
      <c r="E1737" t="s">
        <v>5994</v>
      </c>
      <c r="F1737" t="s">
        <v>5995</v>
      </c>
      <c r="G1737">
        <v>72111106</v>
      </c>
      <c r="H1737" t="s">
        <v>5418</v>
      </c>
      <c r="I1737" t="s">
        <v>5996</v>
      </c>
      <c r="J1737" t="s">
        <v>5997</v>
      </c>
      <c r="K1737" s="12" t="s">
        <v>1902</v>
      </c>
    </row>
    <row r="1738" spans="1:11" x14ac:dyDescent="0.35">
      <c r="A1738" s="12" t="e">
        <f t="shared" si="91"/>
        <v>#N/A</v>
      </c>
      <c r="B1738" s="12">
        <f t="shared" si="93"/>
        <v>1</v>
      </c>
      <c r="C1738" s="12" t="e">
        <f t="shared" si="92"/>
        <v>#N/A</v>
      </c>
      <c r="D1738" t="s">
        <v>167</v>
      </c>
      <c r="E1738" t="s">
        <v>5994</v>
      </c>
      <c r="F1738" t="s">
        <v>5995</v>
      </c>
      <c r="G1738">
        <v>72111109</v>
      </c>
      <c r="H1738" t="s">
        <v>5998</v>
      </c>
      <c r="I1738" t="s">
        <v>5999</v>
      </c>
      <c r="J1738" t="s">
        <v>6000</v>
      </c>
      <c r="K1738" s="12" t="s">
        <v>52</v>
      </c>
    </row>
    <row r="1739" spans="1:11" x14ac:dyDescent="0.35">
      <c r="A1739" s="12" t="e">
        <f t="shared" si="91"/>
        <v>#N/A</v>
      </c>
      <c r="B1739" s="12">
        <f t="shared" si="93"/>
        <v>1</v>
      </c>
      <c r="C1739" s="12" t="e">
        <f t="shared" si="92"/>
        <v>#N/A</v>
      </c>
      <c r="D1739" t="s">
        <v>167</v>
      </c>
      <c r="E1739" t="s">
        <v>5994</v>
      </c>
      <c r="F1739" t="s">
        <v>5995</v>
      </c>
      <c r="G1739">
        <v>72111001</v>
      </c>
      <c r="H1739" t="s">
        <v>6001</v>
      </c>
      <c r="I1739" t="s">
        <v>6002</v>
      </c>
      <c r="J1739" t="s">
        <v>6003</v>
      </c>
      <c r="K1739" s="12" t="s">
        <v>52</v>
      </c>
    </row>
    <row r="1740" spans="1:11" x14ac:dyDescent="0.35">
      <c r="A1740" s="12" t="e">
        <f t="shared" si="91"/>
        <v>#N/A</v>
      </c>
      <c r="B1740" s="12">
        <f t="shared" si="93"/>
        <v>1</v>
      </c>
      <c r="C1740" s="12" t="e">
        <f t="shared" si="92"/>
        <v>#N/A</v>
      </c>
      <c r="D1740" t="s">
        <v>167</v>
      </c>
      <c r="E1740" t="s">
        <v>5994</v>
      </c>
      <c r="F1740" t="s">
        <v>5995</v>
      </c>
      <c r="G1740">
        <v>93142200</v>
      </c>
      <c r="H1740" t="s">
        <v>4311</v>
      </c>
      <c r="I1740" t="s">
        <v>6004</v>
      </c>
      <c r="J1740" t="s">
        <v>6005</v>
      </c>
      <c r="K1740" s="12" t="s">
        <v>52</v>
      </c>
    </row>
    <row r="1741" spans="1:11" x14ac:dyDescent="0.35">
      <c r="A1741" s="12" t="e">
        <f t="shared" si="91"/>
        <v>#N/A</v>
      </c>
      <c r="B1741" s="12">
        <f t="shared" si="93"/>
        <v>1</v>
      </c>
      <c r="C1741" s="12" t="e">
        <f t="shared" si="92"/>
        <v>#N/A</v>
      </c>
      <c r="D1741" t="s">
        <v>167</v>
      </c>
      <c r="E1741" t="s">
        <v>5994</v>
      </c>
      <c r="F1741" t="s">
        <v>5995</v>
      </c>
      <c r="G1741">
        <v>93131507</v>
      </c>
      <c r="H1741" t="s">
        <v>6006</v>
      </c>
      <c r="I1741" t="s">
        <v>6007</v>
      </c>
      <c r="J1741" t="s">
        <v>6008</v>
      </c>
      <c r="K1741" s="12" t="s">
        <v>52</v>
      </c>
    </row>
    <row r="1742" spans="1:11" x14ac:dyDescent="0.35">
      <c r="A1742" s="12" t="e">
        <f t="shared" si="91"/>
        <v>#N/A</v>
      </c>
      <c r="B1742" s="12">
        <f t="shared" si="93"/>
        <v>1</v>
      </c>
      <c r="C1742" s="12" t="e">
        <f t="shared" si="92"/>
        <v>#N/A</v>
      </c>
      <c r="D1742" t="s">
        <v>167</v>
      </c>
      <c r="E1742" t="s">
        <v>5994</v>
      </c>
      <c r="F1742" t="s">
        <v>6009</v>
      </c>
      <c r="G1742">
        <v>93131803</v>
      </c>
      <c r="H1742" t="s">
        <v>4314</v>
      </c>
      <c r="I1742" t="s">
        <v>6010</v>
      </c>
      <c r="J1742" t="s">
        <v>6011</v>
      </c>
      <c r="K1742" s="12" t="s">
        <v>1902</v>
      </c>
    </row>
    <row r="1743" spans="1:11" x14ac:dyDescent="0.35">
      <c r="A1743" s="12" t="e">
        <f t="shared" si="91"/>
        <v>#N/A</v>
      </c>
      <c r="B1743" s="12">
        <f t="shared" si="93"/>
        <v>1</v>
      </c>
      <c r="C1743" s="12" t="e">
        <f t="shared" si="92"/>
        <v>#N/A</v>
      </c>
      <c r="D1743" t="s">
        <v>167</v>
      </c>
      <c r="E1743" t="s">
        <v>5994</v>
      </c>
      <c r="F1743" t="s">
        <v>6009</v>
      </c>
      <c r="G1743">
        <v>94131602</v>
      </c>
      <c r="H1743" t="s">
        <v>6012</v>
      </c>
      <c r="I1743" t="s">
        <v>6013</v>
      </c>
      <c r="J1743" t="s">
        <v>6014</v>
      </c>
      <c r="K1743" s="12" t="s">
        <v>52</v>
      </c>
    </row>
    <row r="1744" spans="1:11" x14ac:dyDescent="0.35">
      <c r="A1744" s="12" t="e">
        <f t="shared" si="91"/>
        <v>#N/A</v>
      </c>
      <c r="B1744" s="12">
        <f t="shared" si="93"/>
        <v>1</v>
      </c>
      <c r="C1744" s="12" t="e">
        <f t="shared" si="92"/>
        <v>#N/A</v>
      </c>
      <c r="D1744" t="s">
        <v>167</v>
      </c>
      <c r="E1744" t="s">
        <v>5994</v>
      </c>
      <c r="F1744" t="s">
        <v>6015</v>
      </c>
      <c r="G1744">
        <v>91111901</v>
      </c>
      <c r="H1744" t="s">
        <v>4113</v>
      </c>
      <c r="I1744" t="s">
        <v>6016</v>
      </c>
      <c r="J1744" t="s">
        <v>6017</v>
      </c>
      <c r="K1744" s="12" t="s">
        <v>1902</v>
      </c>
    </row>
    <row r="1745" spans="1:11" x14ac:dyDescent="0.35">
      <c r="A1745" s="12" t="e">
        <f t="shared" si="91"/>
        <v>#N/A</v>
      </c>
      <c r="B1745" s="12">
        <f t="shared" si="93"/>
        <v>1</v>
      </c>
      <c r="C1745" s="12" t="e">
        <f t="shared" si="92"/>
        <v>#N/A</v>
      </c>
      <c r="D1745" t="s">
        <v>167</v>
      </c>
      <c r="E1745" t="s">
        <v>5994</v>
      </c>
      <c r="F1745" t="s">
        <v>6018</v>
      </c>
      <c r="G1745">
        <v>83101800</v>
      </c>
      <c r="H1745" t="s">
        <v>6019</v>
      </c>
      <c r="I1745" t="s">
        <v>6020</v>
      </c>
      <c r="J1745" t="s">
        <v>6021</v>
      </c>
      <c r="K1745" s="12" t="s">
        <v>1902</v>
      </c>
    </row>
    <row r="1746" spans="1:11" x14ac:dyDescent="0.35">
      <c r="A1746" s="12" t="e">
        <f t="shared" si="91"/>
        <v>#N/A</v>
      </c>
      <c r="B1746" s="12">
        <f t="shared" si="93"/>
        <v>1</v>
      </c>
      <c r="C1746" s="12" t="e">
        <f t="shared" si="92"/>
        <v>#N/A</v>
      </c>
      <c r="D1746" t="s">
        <v>167</v>
      </c>
      <c r="E1746" t="s">
        <v>5994</v>
      </c>
      <c r="F1746" t="s">
        <v>6018</v>
      </c>
      <c r="G1746">
        <v>83101501</v>
      </c>
      <c r="H1746" t="s">
        <v>2381</v>
      </c>
      <c r="I1746" t="s">
        <v>6022</v>
      </c>
      <c r="J1746" t="s">
        <v>6023</v>
      </c>
      <c r="K1746" s="12" t="s">
        <v>52</v>
      </c>
    </row>
    <row r="1747" spans="1:11" x14ac:dyDescent="0.35">
      <c r="A1747" s="12" t="e">
        <f t="shared" si="91"/>
        <v>#N/A</v>
      </c>
      <c r="B1747" s="12">
        <f t="shared" si="93"/>
        <v>1</v>
      </c>
      <c r="C1747" s="12" t="e">
        <f t="shared" si="92"/>
        <v>#N/A</v>
      </c>
      <c r="D1747" t="s">
        <v>167</v>
      </c>
      <c r="E1747" t="s">
        <v>5994</v>
      </c>
      <c r="F1747" t="s">
        <v>6018</v>
      </c>
      <c r="G1747">
        <v>83101601</v>
      </c>
      <c r="H1747" t="s">
        <v>2369</v>
      </c>
      <c r="I1747" t="s">
        <v>6024</v>
      </c>
      <c r="J1747" t="s">
        <v>6025</v>
      </c>
      <c r="K1747" s="12" t="s">
        <v>52</v>
      </c>
    </row>
    <row r="1748" spans="1:11" x14ac:dyDescent="0.35">
      <c r="A1748" s="12" t="e">
        <f t="shared" si="91"/>
        <v>#N/A</v>
      </c>
      <c r="B1748" s="12">
        <f t="shared" si="93"/>
        <v>1</v>
      </c>
      <c r="C1748" s="12" t="e">
        <f t="shared" si="92"/>
        <v>#N/A</v>
      </c>
      <c r="D1748" t="s">
        <v>167</v>
      </c>
      <c r="E1748" t="s">
        <v>5994</v>
      </c>
      <c r="F1748" t="s">
        <v>6026</v>
      </c>
      <c r="G1748">
        <v>85000000</v>
      </c>
      <c r="H1748" t="s">
        <v>6027</v>
      </c>
      <c r="I1748" t="s">
        <v>6028</v>
      </c>
      <c r="J1748" t="s">
        <v>6029</v>
      </c>
      <c r="K1748" s="12" t="s">
        <v>1902</v>
      </c>
    </row>
    <row r="1749" spans="1:11" x14ac:dyDescent="0.35">
      <c r="A1749" s="12" t="e">
        <f t="shared" si="91"/>
        <v>#N/A</v>
      </c>
      <c r="B1749" s="12">
        <f t="shared" si="93"/>
        <v>1</v>
      </c>
      <c r="C1749" s="12" t="e">
        <f t="shared" si="92"/>
        <v>#N/A</v>
      </c>
      <c r="D1749" t="s">
        <v>167</v>
      </c>
      <c r="E1749" t="s">
        <v>5994</v>
      </c>
      <c r="F1749" t="s">
        <v>6026</v>
      </c>
      <c r="G1749">
        <v>85911003</v>
      </c>
      <c r="H1749" t="s">
        <v>4298</v>
      </c>
      <c r="I1749" t="s">
        <v>6030</v>
      </c>
      <c r="J1749" t="s">
        <v>6031</v>
      </c>
      <c r="K1749" s="12" t="s">
        <v>52</v>
      </c>
    </row>
    <row r="1750" spans="1:11" x14ac:dyDescent="0.35">
      <c r="A1750" s="12" t="e">
        <f t="shared" si="91"/>
        <v>#N/A</v>
      </c>
      <c r="B1750" s="12">
        <f t="shared" si="93"/>
        <v>1</v>
      </c>
      <c r="C1750" s="12" t="e">
        <f t="shared" si="92"/>
        <v>#N/A</v>
      </c>
      <c r="D1750" t="s">
        <v>167</v>
      </c>
      <c r="E1750" t="s">
        <v>5994</v>
      </c>
      <c r="F1750" t="s">
        <v>6026</v>
      </c>
      <c r="G1750">
        <v>85910000</v>
      </c>
      <c r="H1750" t="s">
        <v>6032</v>
      </c>
      <c r="I1750" t="s">
        <v>6033</v>
      </c>
      <c r="J1750" t="s">
        <v>6034</v>
      </c>
      <c r="K1750" s="12" t="s">
        <v>52</v>
      </c>
    </row>
    <row r="1751" spans="1:11" x14ac:dyDescent="0.35">
      <c r="A1751" s="12" t="e">
        <f t="shared" si="91"/>
        <v>#N/A</v>
      </c>
      <c r="B1751" s="12">
        <f t="shared" si="93"/>
        <v>1</v>
      </c>
      <c r="C1751" s="12" t="e">
        <f t="shared" si="92"/>
        <v>#N/A</v>
      </c>
      <c r="D1751" t="s">
        <v>167</v>
      </c>
      <c r="E1751" t="s">
        <v>5994</v>
      </c>
      <c r="F1751" t="s">
        <v>6026</v>
      </c>
      <c r="G1751">
        <v>85921334</v>
      </c>
      <c r="H1751" t="s">
        <v>6035</v>
      </c>
      <c r="I1751" t="s">
        <v>6036</v>
      </c>
      <c r="J1751" t="s">
        <v>6037</v>
      </c>
      <c r="K1751" s="12" t="s">
        <v>52</v>
      </c>
    </row>
    <row r="1752" spans="1:11" x14ac:dyDescent="0.35">
      <c r="A1752" s="12" t="e">
        <f t="shared" si="91"/>
        <v>#N/A</v>
      </c>
      <c r="B1752" s="12">
        <f t="shared" si="93"/>
        <v>1</v>
      </c>
      <c r="C1752" s="12" t="e">
        <f t="shared" si="92"/>
        <v>#N/A</v>
      </c>
      <c r="D1752" t="s">
        <v>167</v>
      </c>
      <c r="E1752" t="s">
        <v>5994</v>
      </c>
      <c r="F1752" t="s">
        <v>6026</v>
      </c>
      <c r="G1752">
        <v>77131702</v>
      </c>
      <c r="H1752" t="s">
        <v>6038</v>
      </c>
      <c r="I1752" t="s">
        <v>6039</v>
      </c>
      <c r="J1752" t="s">
        <v>6040</v>
      </c>
      <c r="K1752" s="12" t="s">
        <v>52</v>
      </c>
    </row>
    <row r="1753" spans="1:11" x14ac:dyDescent="0.35">
      <c r="A1753" s="12" t="e">
        <f t="shared" si="91"/>
        <v>#N/A</v>
      </c>
      <c r="B1753" s="12">
        <f t="shared" si="93"/>
        <v>1</v>
      </c>
      <c r="C1753" s="12" t="e">
        <f t="shared" si="92"/>
        <v>#N/A</v>
      </c>
      <c r="D1753" t="s">
        <v>167</v>
      </c>
      <c r="E1753" t="s">
        <v>5994</v>
      </c>
      <c r="F1753" t="s">
        <v>6026</v>
      </c>
      <c r="G1753">
        <v>85911015</v>
      </c>
      <c r="H1753" t="s">
        <v>6041</v>
      </c>
      <c r="I1753" t="s">
        <v>6042</v>
      </c>
      <c r="J1753" t="s">
        <v>6043</v>
      </c>
      <c r="K1753" s="12" t="s">
        <v>52</v>
      </c>
    </row>
    <row r="1754" spans="1:11" x14ac:dyDescent="0.35">
      <c r="A1754" s="12" t="e">
        <f t="shared" si="91"/>
        <v>#N/A</v>
      </c>
      <c r="B1754" s="12">
        <f t="shared" si="93"/>
        <v>1</v>
      </c>
      <c r="C1754" s="12" t="e">
        <f t="shared" si="92"/>
        <v>#N/A</v>
      </c>
      <c r="D1754" t="s">
        <v>167</v>
      </c>
      <c r="E1754" t="s">
        <v>5994</v>
      </c>
      <c r="F1754" t="s">
        <v>6026</v>
      </c>
      <c r="G1754">
        <v>85122100</v>
      </c>
      <c r="H1754" t="s">
        <v>3972</v>
      </c>
      <c r="I1754" t="s">
        <v>6044</v>
      </c>
      <c r="J1754" t="s">
        <v>6045</v>
      </c>
      <c r="K1754" s="12" t="s">
        <v>52</v>
      </c>
    </row>
    <row r="1755" spans="1:11" x14ac:dyDescent="0.35">
      <c r="A1755" s="12" t="e">
        <f t="shared" si="91"/>
        <v>#N/A</v>
      </c>
      <c r="B1755" s="12">
        <f t="shared" si="93"/>
        <v>1</v>
      </c>
      <c r="C1755" s="12" t="e">
        <f t="shared" si="92"/>
        <v>#N/A</v>
      </c>
      <c r="D1755" t="s">
        <v>167</v>
      </c>
      <c r="E1755" t="s">
        <v>5994</v>
      </c>
      <c r="F1755" t="s">
        <v>6026</v>
      </c>
      <c r="G1755">
        <v>85122101</v>
      </c>
      <c r="H1755" t="s">
        <v>6046</v>
      </c>
      <c r="I1755" t="s">
        <v>6047</v>
      </c>
      <c r="J1755" t="s">
        <v>6048</v>
      </c>
      <c r="K1755" s="12" t="s">
        <v>52</v>
      </c>
    </row>
    <row r="1756" spans="1:11" x14ac:dyDescent="0.35">
      <c r="A1756" s="12" t="e">
        <f t="shared" si="91"/>
        <v>#N/A</v>
      </c>
      <c r="B1756" s="12">
        <f t="shared" si="93"/>
        <v>1</v>
      </c>
      <c r="C1756" s="12" t="e">
        <f t="shared" si="92"/>
        <v>#N/A</v>
      </c>
      <c r="D1756" t="s">
        <v>167</v>
      </c>
      <c r="E1756" t="s">
        <v>5994</v>
      </c>
      <c r="F1756" t="s">
        <v>6026</v>
      </c>
      <c r="G1756">
        <v>86131904</v>
      </c>
      <c r="H1756" t="s">
        <v>6049</v>
      </c>
      <c r="I1756" t="s">
        <v>6050</v>
      </c>
      <c r="J1756" t="s">
        <v>6051</v>
      </c>
      <c r="K1756" s="12" t="s">
        <v>52</v>
      </c>
    </row>
    <row r="1757" spans="1:11" x14ac:dyDescent="0.35">
      <c r="A1757" s="12" t="e">
        <f t="shared" si="91"/>
        <v>#N/A</v>
      </c>
      <c r="B1757" s="12">
        <f t="shared" si="93"/>
        <v>1</v>
      </c>
      <c r="C1757" s="12" t="e">
        <f t="shared" si="92"/>
        <v>#N/A</v>
      </c>
      <c r="D1757" t="s">
        <v>167</v>
      </c>
      <c r="E1757" t="s">
        <v>5994</v>
      </c>
      <c r="F1757" t="s">
        <v>6026</v>
      </c>
      <c r="G1757">
        <v>91111600</v>
      </c>
      <c r="H1757" t="s">
        <v>6052</v>
      </c>
      <c r="I1757" t="s">
        <v>6053</v>
      </c>
      <c r="J1757" t="s">
        <v>6054</v>
      </c>
      <c r="K1757" s="12" t="s">
        <v>52</v>
      </c>
    </row>
    <row r="1758" spans="1:11" x14ac:dyDescent="0.35">
      <c r="A1758" s="12" t="e">
        <f t="shared" si="91"/>
        <v>#N/A</v>
      </c>
      <c r="B1758" s="12">
        <f t="shared" si="93"/>
        <v>1</v>
      </c>
      <c r="C1758" s="12" t="e">
        <f t="shared" si="92"/>
        <v>#N/A</v>
      </c>
      <c r="D1758" t="s">
        <v>167</v>
      </c>
      <c r="E1758" t="s">
        <v>5994</v>
      </c>
      <c r="F1758" t="s">
        <v>6026</v>
      </c>
      <c r="G1758">
        <v>91110000</v>
      </c>
      <c r="H1758" t="s">
        <v>6055</v>
      </c>
      <c r="I1758" t="s">
        <v>6056</v>
      </c>
      <c r="J1758" t="s">
        <v>6057</v>
      </c>
      <c r="K1758" s="12" t="s">
        <v>52</v>
      </c>
    </row>
    <row r="1759" spans="1:11" x14ac:dyDescent="0.35">
      <c r="A1759" s="12" t="e">
        <f t="shared" si="91"/>
        <v>#N/A</v>
      </c>
      <c r="B1759" s="12">
        <f t="shared" si="93"/>
        <v>1</v>
      </c>
      <c r="C1759" s="12" t="e">
        <f t="shared" si="92"/>
        <v>#N/A</v>
      </c>
      <c r="D1759" t="s">
        <v>167</v>
      </c>
      <c r="E1759" t="s">
        <v>5994</v>
      </c>
      <c r="F1759" t="s">
        <v>6058</v>
      </c>
      <c r="G1759">
        <v>85131700</v>
      </c>
      <c r="H1759" t="s">
        <v>6059</v>
      </c>
      <c r="I1759" t="s">
        <v>6060</v>
      </c>
      <c r="J1759" t="s">
        <v>6061</v>
      </c>
      <c r="K1759" s="12" t="s">
        <v>1902</v>
      </c>
    </row>
    <row r="1760" spans="1:11" x14ac:dyDescent="0.35">
      <c r="A1760" s="12" t="e">
        <f t="shared" si="91"/>
        <v>#N/A</v>
      </c>
      <c r="B1760" s="12">
        <f t="shared" si="93"/>
        <v>1</v>
      </c>
      <c r="C1760" s="12" t="e">
        <f t="shared" si="92"/>
        <v>#N/A</v>
      </c>
      <c r="D1760" t="s">
        <v>167</v>
      </c>
      <c r="E1760" t="s">
        <v>5994</v>
      </c>
      <c r="F1760" t="s">
        <v>6062</v>
      </c>
      <c r="G1760">
        <v>64101909</v>
      </c>
      <c r="H1760" t="s">
        <v>6063</v>
      </c>
      <c r="I1760" t="s">
        <v>6064</v>
      </c>
      <c r="J1760" t="s">
        <v>6065</v>
      </c>
      <c r="K1760" s="12" t="s">
        <v>1902</v>
      </c>
    </row>
    <row r="1761" spans="1:11" x14ac:dyDescent="0.35">
      <c r="A1761" s="12" t="e">
        <f t="shared" si="91"/>
        <v>#N/A</v>
      </c>
      <c r="B1761" s="12">
        <f t="shared" si="93"/>
        <v>1</v>
      </c>
      <c r="C1761" s="12" t="e">
        <f t="shared" si="92"/>
        <v>#N/A</v>
      </c>
      <c r="D1761" t="s">
        <v>167</v>
      </c>
      <c r="E1761" t="s">
        <v>5994</v>
      </c>
      <c r="F1761" t="s">
        <v>6066</v>
      </c>
      <c r="G1761">
        <v>80172101</v>
      </c>
      <c r="H1761" t="s">
        <v>3182</v>
      </c>
      <c r="I1761" t="s">
        <v>6067</v>
      </c>
      <c r="J1761" t="s">
        <v>6068</v>
      </c>
      <c r="K1761" s="12" t="s">
        <v>1902</v>
      </c>
    </row>
    <row r="1762" spans="1:11" x14ac:dyDescent="0.35">
      <c r="A1762" s="12" t="e">
        <f t="shared" si="91"/>
        <v>#N/A</v>
      </c>
      <c r="B1762" s="12">
        <f t="shared" si="93"/>
        <v>1</v>
      </c>
      <c r="C1762" s="12" t="e">
        <f t="shared" si="92"/>
        <v>#N/A</v>
      </c>
      <c r="D1762" t="s">
        <v>167</v>
      </c>
      <c r="E1762" t="s">
        <v>5994</v>
      </c>
      <c r="F1762" t="s">
        <v>6069</v>
      </c>
      <c r="G1762">
        <v>91111901</v>
      </c>
      <c r="H1762" t="s">
        <v>4113</v>
      </c>
      <c r="I1762" t="s">
        <v>6070</v>
      </c>
      <c r="J1762" t="s">
        <v>6071</v>
      </c>
      <c r="K1762" s="12" t="s">
        <v>1902</v>
      </c>
    </row>
    <row r="1763" spans="1:11" x14ac:dyDescent="0.35">
      <c r="A1763" s="12" t="e">
        <f t="shared" si="91"/>
        <v>#N/A</v>
      </c>
      <c r="B1763" s="12">
        <f t="shared" si="93"/>
        <v>1</v>
      </c>
      <c r="C1763" s="12" t="e">
        <f t="shared" si="92"/>
        <v>#N/A</v>
      </c>
      <c r="D1763" t="s">
        <v>167</v>
      </c>
      <c r="E1763" t="s">
        <v>5994</v>
      </c>
      <c r="F1763" t="s">
        <v>6072</v>
      </c>
      <c r="G1763">
        <v>85121809</v>
      </c>
      <c r="H1763" t="s">
        <v>6073</v>
      </c>
      <c r="I1763" t="s">
        <v>6074</v>
      </c>
      <c r="J1763" t="s">
        <v>6075</v>
      </c>
      <c r="K1763" s="12" t="s">
        <v>1902</v>
      </c>
    </row>
    <row r="1764" spans="1:11" x14ac:dyDescent="0.35">
      <c r="A1764" s="12" t="e">
        <f t="shared" si="91"/>
        <v>#N/A</v>
      </c>
      <c r="B1764" s="12">
        <f t="shared" si="93"/>
        <v>1</v>
      </c>
      <c r="C1764" s="12" t="e">
        <f t="shared" si="92"/>
        <v>#N/A</v>
      </c>
      <c r="D1764" t="s">
        <v>167</v>
      </c>
      <c r="E1764" t="s">
        <v>5994</v>
      </c>
      <c r="F1764" t="s">
        <v>6076</v>
      </c>
      <c r="G1764">
        <v>93131802</v>
      </c>
      <c r="H1764" t="s">
        <v>6077</v>
      </c>
      <c r="I1764" t="s">
        <v>6078</v>
      </c>
      <c r="J1764" t="s">
        <v>6079</v>
      </c>
      <c r="K1764" s="12" t="s">
        <v>1902</v>
      </c>
    </row>
    <row r="1765" spans="1:11" x14ac:dyDescent="0.35">
      <c r="A1765" s="12" t="e">
        <f t="shared" si="91"/>
        <v>#N/A</v>
      </c>
      <c r="B1765" s="12">
        <f t="shared" si="93"/>
        <v>1</v>
      </c>
      <c r="C1765" s="12" t="e">
        <f t="shared" si="92"/>
        <v>#N/A</v>
      </c>
      <c r="D1765" t="s">
        <v>167</v>
      </c>
      <c r="E1765" t="s">
        <v>5994</v>
      </c>
      <c r="F1765" t="s">
        <v>6080</v>
      </c>
      <c r="G1765">
        <v>86132200</v>
      </c>
      <c r="H1765" t="s">
        <v>4544</v>
      </c>
      <c r="I1765" t="s">
        <v>6081</v>
      </c>
      <c r="J1765" t="s">
        <v>6082</v>
      </c>
      <c r="K1765" s="12" t="s">
        <v>1902</v>
      </c>
    </row>
    <row r="1766" spans="1:11" x14ac:dyDescent="0.35">
      <c r="A1766" s="12" t="e">
        <f t="shared" si="91"/>
        <v>#N/A</v>
      </c>
      <c r="B1766" s="12">
        <f t="shared" si="93"/>
        <v>1</v>
      </c>
      <c r="C1766" s="12" t="e">
        <f t="shared" si="92"/>
        <v>#N/A</v>
      </c>
      <c r="D1766" t="s">
        <v>167</v>
      </c>
      <c r="E1766" t="s">
        <v>5994</v>
      </c>
      <c r="F1766" t="s">
        <v>6080</v>
      </c>
      <c r="G1766">
        <v>86121803</v>
      </c>
      <c r="H1766" t="s">
        <v>6083</v>
      </c>
      <c r="I1766" t="s">
        <v>6084</v>
      </c>
      <c r="J1766" t="s">
        <v>6085</v>
      </c>
      <c r="K1766" s="12" t="s">
        <v>52</v>
      </c>
    </row>
    <row r="1767" spans="1:11" x14ac:dyDescent="0.35">
      <c r="A1767" s="12" t="e">
        <f t="shared" si="91"/>
        <v>#N/A</v>
      </c>
      <c r="B1767" s="12">
        <f t="shared" si="93"/>
        <v>1</v>
      </c>
      <c r="C1767" s="12" t="e">
        <f t="shared" si="92"/>
        <v>#N/A</v>
      </c>
      <c r="D1767" t="s">
        <v>167</v>
      </c>
      <c r="E1767" t="s">
        <v>5994</v>
      </c>
      <c r="F1767" t="s">
        <v>6080</v>
      </c>
      <c r="G1767">
        <v>86121804</v>
      </c>
      <c r="H1767" t="s">
        <v>6086</v>
      </c>
      <c r="I1767" t="s">
        <v>6087</v>
      </c>
      <c r="J1767" t="s">
        <v>6088</v>
      </c>
      <c r="K1767" s="12" t="s">
        <v>52</v>
      </c>
    </row>
    <row r="1768" spans="1:11" x14ac:dyDescent="0.35">
      <c r="A1768" s="12" t="e">
        <f t="shared" si="91"/>
        <v>#N/A</v>
      </c>
      <c r="B1768" s="12">
        <f t="shared" si="93"/>
        <v>1</v>
      </c>
      <c r="C1768" s="12" t="e">
        <f t="shared" si="92"/>
        <v>#N/A</v>
      </c>
      <c r="D1768" t="s">
        <v>167</v>
      </c>
      <c r="E1768" t="s">
        <v>5994</v>
      </c>
      <c r="F1768" t="s">
        <v>6080</v>
      </c>
      <c r="G1768">
        <v>86141504</v>
      </c>
      <c r="H1768" t="s">
        <v>4501</v>
      </c>
      <c r="I1768" t="s">
        <v>6089</v>
      </c>
      <c r="J1768" t="s">
        <v>6090</v>
      </c>
      <c r="K1768" s="12" t="s">
        <v>52</v>
      </c>
    </row>
    <row r="1769" spans="1:11" x14ac:dyDescent="0.35">
      <c r="A1769" s="12" t="e">
        <f t="shared" si="91"/>
        <v>#N/A</v>
      </c>
      <c r="B1769" s="12">
        <f t="shared" si="93"/>
        <v>1</v>
      </c>
      <c r="C1769" s="12" t="e">
        <f t="shared" si="92"/>
        <v>#N/A</v>
      </c>
      <c r="D1769" t="s">
        <v>167</v>
      </c>
      <c r="E1769" t="s">
        <v>5994</v>
      </c>
      <c r="F1769" t="s">
        <v>6091</v>
      </c>
      <c r="G1769">
        <v>86132200</v>
      </c>
      <c r="H1769" t="s">
        <v>4544</v>
      </c>
      <c r="I1769" t="s">
        <v>6092</v>
      </c>
      <c r="J1769" t="s">
        <v>6093</v>
      </c>
      <c r="K1769" s="12" t="s">
        <v>1902</v>
      </c>
    </row>
    <row r="1770" spans="1:11" x14ac:dyDescent="0.35">
      <c r="A1770" s="12" t="e">
        <f t="shared" si="91"/>
        <v>#N/A</v>
      </c>
      <c r="B1770" s="12">
        <f t="shared" si="93"/>
        <v>1</v>
      </c>
      <c r="C1770" s="12" t="e">
        <f t="shared" si="92"/>
        <v>#N/A</v>
      </c>
      <c r="D1770" t="s">
        <v>167</v>
      </c>
      <c r="E1770" t="s">
        <v>5994</v>
      </c>
      <c r="F1770" t="s">
        <v>6091</v>
      </c>
      <c r="G1770">
        <v>93151611</v>
      </c>
      <c r="H1770" t="s">
        <v>6094</v>
      </c>
      <c r="I1770" t="s">
        <v>6095</v>
      </c>
      <c r="J1770" t="s">
        <v>6096</v>
      </c>
      <c r="K1770" s="12" t="s">
        <v>52</v>
      </c>
    </row>
    <row r="1771" spans="1:11" x14ac:dyDescent="0.35">
      <c r="A1771" s="12" t="e">
        <f t="shared" si="91"/>
        <v>#N/A</v>
      </c>
      <c r="B1771" s="12">
        <f t="shared" si="93"/>
        <v>1</v>
      </c>
      <c r="C1771" s="12" t="e">
        <f t="shared" si="92"/>
        <v>#N/A</v>
      </c>
      <c r="D1771" t="s">
        <v>167</v>
      </c>
      <c r="E1771" t="s">
        <v>5994</v>
      </c>
      <c r="F1771" t="s">
        <v>6091</v>
      </c>
      <c r="G1771">
        <v>93151611</v>
      </c>
      <c r="H1771" t="s">
        <v>6094</v>
      </c>
      <c r="I1771" t="s">
        <v>6097</v>
      </c>
      <c r="J1771" t="s">
        <v>6098</v>
      </c>
      <c r="K1771" s="12" t="s">
        <v>52</v>
      </c>
    </row>
    <row r="1772" spans="1:11" x14ac:dyDescent="0.35">
      <c r="A1772" s="12" t="e">
        <f t="shared" si="91"/>
        <v>#N/A</v>
      </c>
      <c r="B1772" s="12">
        <f t="shared" si="93"/>
        <v>1</v>
      </c>
      <c r="C1772" s="12" t="e">
        <f t="shared" si="92"/>
        <v>#N/A</v>
      </c>
      <c r="D1772" t="s">
        <v>167</v>
      </c>
      <c r="E1772" t="s">
        <v>5994</v>
      </c>
      <c r="F1772" t="s">
        <v>6091</v>
      </c>
      <c r="G1772">
        <v>93151611</v>
      </c>
      <c r="H1772" t="s">
        <v>6094</v>
      </c>
      <c r="I1772" t="s">
        <v>6099</v>
      </c>
      <c r="J1772" t="s">
        <v>6100</v>
      </c>
      <c r="K1772" s="12" t="s">
        <v>52</v>
      </c>
    </row>
    <row r="1773" spans="1:11" x14ac:dyDescent="0.35">
      <c r="A1773" s="12" t="e">
        <f t="shared" si="91"/>
        <v>#N/A</v>
      </c>
      <c r="B1773" s="12">
        <f t="shared" si="93"/>
        <v>1</v>
      </c>
      <c r="C1773" s="12" t="e">
        <f t="shared" si="92"/>
        <v>#N/A</v>
      </c>
      <c r="D1773" t="s">
        <v>167</v>
      </c>
      <c r="E1773" t="s">
        <v>5994</v>
      </c>
      <c r="F1773" t="s">
        <v>6101</v>
      </c>
      <c r="G1773">
        <v>93151611</v>
      </c>
      <c r="H1773" t="s">
        <v>6094</v>
      </c>
      <c r="I1773" t="s">
        <v>6102</v>
      </c>
      <c r="J1773" t="s">
        <v>6103</v>
      </c>
      <c r="K1773" s="12" t="s">
        <v>1902</v>
      </c>
    </row>
    <row r="1774" spans="1:11" x14ac:dyDescent="0.35">
      <c r="A1774" s="12" t="e">
        <f t="shared" si="91"/>
        <v>#N/A</v>
      </c>
      <c r="B1774" s="12">
        <f t="shared" si="93"/>
        <v>1</v>
      </c>
      <c r="C1774" s="12" t="e">
        <f t="shared" si="92"/>
        <v>#N/A</v>
      </c>
      <c r="D1774" t="s">
        <v>167</v>
      </c>
      <c r="E1774" t="s">
        <v>5994</v>
      </c>
      <c r="F1774" t="s">
        <v>6101</v>
      </c>
      <c r="G1774">
        <v>93141703</v>
      </c>
      <c r="H1774" t="s">
        <v>6104</v>
      </c>
      <c r="I1774" t="s">
        <v>6105</v>
      </c>
      <c r="J1774" t="s">
        <v>6106</v>
      </c>
      <c r="K1774" s="12" t="s">
        <v>52</v>
      </c>
    </row>
    <row r="1775" spans="1:11" x14ac:dyDescent="0.35">
      <c r="A1775" s="12" t="e">
        <f t="shared" si="91"/>
        <v>#N/A</v>
      </c>
      <c r="B1775" s="12">
        <f t="shared" si="93"/>
        <v>1</v>
      </c>
      <c r="C1775" s="12" t="e">
        <f t="shared" si="92"/>
        <v>#N/A</v>
      </c>
      <c r="D1775" t="s">
        <v>167</v>
      </c>
      <c r="E1775" t="s">
        <v>5994</v>
      </c>
      <c r="F1775" t="s">
        <v>6101</v>
      </c>
      <c r="G1775">
        <v>93141702</v>
      </c>
      <c r="H1775" t="s">
        <v>6107</v>
      </c>
      <c r="I1775" t="s">
        <v>6108</v>
      </c>
      <c r="J1775" t="s">
        <v>6109</v>
      </c>
      <c r="K1775" s="12" t="s">
        <v>52</v>
      </c>
    </row>
    <row r="1776" spans="1:11" x14ac:dyDescent="0.35">
      <c r="A1776" s="12" t="e">
        <f t="shared" si="91"/>
        <v>#N/A</v>
      </c>
      <c r="B1776" s="12">
        <f t="shared" si="93"/>
        <v>1</v>
      </c>
      <c r="C1776" s="12" t="e">
        <f t="shared" si="92"/>
        <v>#N/A</v>
      </c>
      <c r="D1776" t="s">
        <v>167</v>
      </c>
      <c r="E1776" t="s">
        <v>5994</v>
      </c>
      <c r="F1776" t="s">
        <v>6101</v>
      </c>
      <c r="G1776">
        <v>93141701</v>
      </c>
      <c r="H1776" t="s">
        <v>6110</v>
      </c>
      <c r="I1776" t="s">
        <v>6111</v>
      </c>
      <c r="J1776" t="s">
        <v>6112</v>
      </c>
      <c r="K1776" s="12" t="s">
        <v>52</v>
      </c>
    </row>
    <row r="1777" spans="1:11" x14ac:dyDescent="0.35">
      <c r="A1777" s="12" t="e">
        <f t="shared" si="91"/>
        <v>#N/A</v>
      </c>
      <c r="B1777" s="12">
        <f t="shared" si="93"/>
        <v>1</v>
      </c>
      <c r="C1777" s="12" t="e">
        <f t="shared" si="92"/>
        <v>#N/A</v>
      </c>
      <c r="D1777" t="s">
        <v>167</v>
      </c>
      <c r="E1777" t="s">
        <v>5994</v>
      </c>
      <c r="F1777" t="s">
        <v>6101</v>
      </c>
      <c r="G1777">
        <v>93141708</v>
      </c>
      <c r="H1777" t="s">
        <v>6113</v>
      </c>
      <c r="I1777" t="s">
        <v>6114</v>
      </c>
      <c r="J1777" t="s">
        <v>6115</v>
      </c>
      <c r="K1777" s="12" t="s">
        <v>52</v>
      </c>
    </row>
    <row r="1778" spans="1:11" x14ac:dyDescent="0.35">
      <c r="A1778" s="12" t="e">
        <f t="shared" si="91"/>
        <v>#N/A</v>
      </c>
      <c r="B1778" s="12">
        <f t="shared" si="93"/>
        <v>1</v>
      </c>
      <c r="C1778" s="12" t="e">
        <f t="shared" si="92"/>
        <v>#N/A</v>
      </c>
      <c r="D1778" t="s">
        <v>167</v>
      </c>
      <c r="E1778" t="s">
        <v>5994</v>
      </c>
      <c r="F1778" t="s">
        <v>6101</v>
      </c>
      <c r="G1778">
        <v>93141713</v>
      </c>
      <c r="H1778" t="s">
        <v>3616</v>
      </c>
      <c r="I1778" t="s">
        <v>6116</v>
      </c>
      <c r="J1778" t="s">
        <v>6117</v>
      </c>
      <c r="K1778" s="12" t="s">
        <v>52</v>
      </c>
    </row>
    <row r="1779" spans="1:11" x14ac:dyDescent="0.35">
      <c r="A1779" s="12" t="e">
        <f t="shared" si="91"/>
        <v>#N/A</v>
      </c>
      <c r="B1779" s="12">
        <f t="shared" si="93"/>
        <v>1</v>
      </c>
      <c r="C1779" s="12" t="e">
        <f t="shared" si="92"/>
        <v>#N/A</v>
      </c>
      <c r="D1779" t="s">
        <v>167</v>
      </c>
      <c r="E1779" t="s">
        <v>5994</v>
      </c>
      <c r="F1779" t="s">
        <v>6101</v>
      </c>
      <c r="G1779">
        <v>93141706</v>
      </c>
      <c r="H1779" t="s">
        <v>6118</v>
      </c>
      <c r="I1779" t="s">
        <v>6119</v>
      </c>
      <c r="J1779" t="s">
        <v>6120</v>
      </c>
      <c r="K1779" s="12" t="s">
        <v>52</v>
      </c>
    </row>
    <row r="1780" spans="1:11" x14ac:dyDescent="0.35">
      <c r="A1780" s="12" t="e">
        <f t="shared" si="91"/>
        <v>#N/A</v>
      </c>
      <c r="B1780" s="12">
        <f t="shared" si="93"/>
        <v>1</v>
      </c>
      <c r="C1780" s="12" t="e">
        <f t="shared" si="92"/>
        <v>#N/A</v>
      </c>
      <c r="D1780" t="s">
        <v>167</v>
      </c>
      <c r="E1780" t="s">
        <v>5994</v>
      </c>
      <c r="F1780" t="s">
        <v>6101</v>
      </c>
      <c r="G1780">
        <v>94121512</v>
      </c>
      <c r="H1780" t="s">
        <v>6121</v>
      </c>
      <c r="I1780" t="s">
        <v>6122</v>
      </c>
      <c r="J1780" t="s">
        <v>6123</v>
      </c>
      <c r="K1780" s="12" t="s">
        <v>52</v>
      </c>
    </row>
    <row r="1781" spans="1:11" x14ac:dyDescent="0.35">
      <c r="A1781" s="12" t="e">
        <f t="shared" si="91"/>
        <v>#N/A</v>
      </c>
      <c r="B1781" s="12">
        <f t="shared" si="93"/>
        <v>1</v>
      </c>
      <c r="C1781" s="12" t="e">
        <f t="shared" si="92"/>
        <v>#N/A</v>
      </c>
      <c r="D1781" t="s">
        <v>167</v>
      </c>
      <c r="E1781" t="s">
        <v>5994</v>
      </c>
      <c r="F1781" t="s">
        <v>6101</v>
      </c>
      <c r="G1781">
        <v>92101503</v>
      </c>
      <c r="H1781" t="s">
        <v>6124</v>
      </c>
      <c r="I1781" t="s">
        <v>6125</v>
      </c>
      <c r="J1781" t="s">
        <v>6126</v>
      </c>
      <c r="K1781" s="12" t="s">
        <v>52</v>
      </c>
    </row>
    <row r="1782" spans="1:11" x14ac:dyDescent="0.35">
      <c r="A1782" s="12" t="e">
        <f t="shared" si="91"/>
        <v>#N/A</v>
      </c>
      <c r="B1782" s="12">
        <f t="shared" si="93"/>
        <v>1</v>
      </c>
      <c r="C1782" s="12" t="e">
        <f t="shared" si="92"/>
        <v>#N/A</v>
      </c>
      <c r="D1782" t="s">
        <v>167</v>
      </c>
      <c r="E1782" t="s">
        <v>5994</v>
      </c>
      <c r="F1782" t="s">
        <v>6101</v>
      </c>
      <c r="G1782">
        <v>80171907</v>
      </c>
      <c r="H1782" t="s">
        <v>3062</v>
      </c>
      <c r="I1782" t="s">
        <v>6127</v>
      </c>
      <c r="J1782" t="s">
        <v>6128</v>
      </c>
      <c r="K1782" s="12" t="s">
        <v>52</v>
      </c>
    </row>
    <row r="1783" spans="1:11" x14ac:dyDescent="0.35">
      <c r="A1783" s="12" t="e">
        <f t="shared" si="91"/>
        <v>#N/A</v>
      </c>
      <c r="B1783" s="12">
        <f t="shared" si="93"/>
        <v>1</v>
      </c>
      <c r="C1783" s="12" t="e">
        <f t="shared" si="92"/>
        <v>#N/A</v>
      </c>
      <c r="D1783" t="s">
        <v>167</v>
      </c>
      <c r="E1783" t="s">
        <v>5994</v>
      </c>
      <c r="F1783" t="s">
        <v>6129</v>
      </c>
      <c r="G1783">
        <v>94131600</v>
      </c>
      <c r="H1783" t="s">
        <v>6130</v>
      </c>
      <c r="I1783" t="s">
        <v>6131</v>
      </c>
      <c r="J1783" t="s">
        <v>6132</v>
      </c>
      <c r="K1783" s="12" t="s">
        <v>1902</v>
      </c>
    </row>
    <row r="1784" spans="1:11" x14ac:dyDescent="0.35">
      <c r="A1784" s="12" t="e">
        <f t="shared" si="91"/>
        <v>#N/A</v>
      </c>
      <c r="B1784" s="12">
        <f t="shared" si="93"/>
        <v>1</v>
      </c>
      <c r="C1784" s="12" t="e">
        <f t="shared" si="92"/>
        <v>#N/A</v>
      </c>
      <c r="D1784" t="s">
        <v>167</v>
      </c>
      <c r="E1784" t="s">
        <v>5994</v>
      </c>
      <c r="F1784" t="s">
        <v>6129</v>
      </c>
      <c r="G1784">
        <v>80171908</v>
      </c>
      <c r="H1784" t="s">
        <v>3064</v>
      </c>
      <c r="I1784" t="s">
        <v>6133</v>
      </c>
      <c r="J1784" t="s">
        <v>6134</v>
      </c>
      <c r="K1784" s="12" t="s">
        <v>52</v>
      </c>
    </row>
    <row r="1785" spans="1:11" x14ac:dyDescent="0.35">
      <c r="A1785" s="12" t="e">
        <f t="shared" si="91"/>
        <v>#N/A</v>
      </c>
      <c r="B1785" s="12">
        <f t="shared" si="93"/>
        <v>1</v>
      </c>
      <c r="C1785" s="12" t="e">
        <f t="shared" si="92"/>
        <v>#N/A</v>
      </c>
      <c r="D1785" t="s">
        <v>167</v>
      </c>
      <c r="E1785" t="s">
        <v>5994</v>
      </c>
      <c r="F1785" t="s">
        <v>179</v>
      </c>
      <c r="G1785">
        <v>93151611</v>
      </c>
      <c r="H1785" t="s">
        <v>6094</v>
      </c>
      <c r="I1785" t="s">
        <v>6135</v>
      </c>
      <c r="J1785" t="s">
        <v>6136</v>
      </c>
      <c r="K1785" s="12" t="s">
        <v>1902</v>
      </c>
    </row>
    <row r="1786" spans="1:11" x14ac:dyDescent="0.35">
      <c r="A1786" s="12" t="e">
        <f t="shared" si="91"/>
        <v>#N/A</v>
      </c>
      <c r="B1786" s="12">
        <f t="shared" si="93"/>
        <v>1</v>
      </c>
      <c r="C1786" s="12" t="e">
        <f t="shared" si="92"/>
        <v>#N/A</v>
      </c>
      <c r="D1786" t="s">
        <v>167</v>
      </c>
      <c r="E1786" t="s">
        <v>5994</v>
      </c>
      <c r="F1786" t="s">
        <v>179</v>
      </c>
      <c r="G1786">
        <v>42000000</v>
      </c>
      <c r="H1786" t="s">
        <v>6137</v>
      </c>
      <c r="I1786" t="s">
        <v>6138</v>
      </c>
      <c r="J1786" t="s">
        <v>6139</v>
      </c>
      <c r="K1786" s="12" t="s">
        <v>52</v>
      </c>
    </row>
    <row r="1787" spans="1:11" x14ac:dyDescent="0.35">
      <c r="A1787" s="12" t="e">
        <f t="shared" si="91"/>
        <v>#N/A</v>
      </c>
      <c r="B1787" s="12">
        <f t="shared" si="93"/>
        <v>1</v>
      </c>
      <c r="C1787" s="12" t="e">
        <f t="shared" si="92"/>
        <v>#N/A</v>
      </c>
      <c r="D1787" t="s">
        <v>167</v>
      </c>
      <c r="E1787" t="s">
        <v>5994</v>
      </c>
      <c r="F1787" t="s">
        <v>179</v>
      </c>
      <c r="G1787">
        <v>27000000</v>
      </c>
      <c r="H1787" t="s">
        <v>4971</v>
      </c>
      <c r="I1787" t="s">
        <v>6140</v>
      </c>
      <c r="J1787" t="s">
        <v>6141</v>
      </c>
      <c r="K1787" s="12" t="s">
        <v>52</v>
      </c>
    </row>
    <row r="1788" spans="1:11" x14ac:dyDescent="0.35">
      <c r="A1788" s="12" t="e">
        <f t="shared" si="91"/>
        <v>#N/A</v>
      </c>
      <c r="B1788" s="12">
        <f t="shared" si="93"/>
        <v>1</v>
      </c>
      <c r="C1788" s="12" t="e">
        <f t="shared" si="92"/>
        <v>#N/A</v>
      </c>
      <c r="D1788" t="s">
        <v>167</v>
      </c>
      <c r="E1788" t="s">
        <v>5994</v>
      </c>
      <c r="F1788" t="s">
        <v>178</v>
      </c>
      <c r="G1788">
        <v>93151611</v>
      </c>
      <c r="H1788" t="s">
        <v>6094</v>
      </c>
      <c r="I1788" t="s">
        <v>6142</v>
      </c>
      <c r="J1788" t="s">
        <v>6143</v>
      </c>
      <c r="K1788" s="12" t="s">
        <v>6144</v>
      </c>
    </row>
    <row r="1789" spans="1:11" x14ac:dyDescent="0.35">
      <c r="A1789" s="12" t="str">
        <f t="shared" si="91"/>
        <v>A80B1</v>
      </c>
      <c r="B1789" s="12">
        <f t="shared" si="93"/>
        <v>1</v>
      </c>
      <c r="C1789" s="54">
        <v>80</v>
      </c>
      <c r="D1789" t="s">
        <v>167</v>
      </c>
      <c r="E1789" t="s">
        <v>171</v>
      </c>
      <c r="F1789" t="s">
        <v>172</v>
      </c>
      <c r="G1789">
        <v>92101701</v>
      </c>
      <c r="H1789" t="s">
        <v>6145</v>
      </c>
      <c r="I1789" t="s">
        <v>6146</v>
      </c>
      <c r="J1789" t="s">
        <v>6147</v>
      </c>
      <c r="K1789" s="12" t="s">
        <v>1902</v>
      </c>
    </row>
    <row r="1790" spans="1:11" x14ac:dyDescent="0.35">
      <c r="A1790" s="12" t="e">
        <f t="shared" si="91"/>
        <v>#N/A</v>
      </c>
      <c r="B1790" s="12">
        <f t="shared" si="93"/>
        <v>1</v>
      </c>
      <c r="C1790" s="12" t="e">
        <f t="shared" si="92"/>
        <v>#N/A</v>
      </c>
      <c r="D1790" t="s">
        <v>167</v>
      </c>
      <c r="E1790" t="s">
        <v>171</v>
      </c>
      <c r="F1790" t="s">
        <v>6148</v>
      </c>
      <c r="G1790">
        <v>92101701</v>
      </c>
      <c r="H1790" t="s">
        <v>6145</v>
      </c>
      <c r="I1790" t="s">
        <v>6149</v>
      </c>
      <c r="J1790" t="s">
        <v>6150</v>
      </c>
      <c r="K1790" s="12" t="s">
        <v>1902</v>
      </c>
    </row>
    <row r="1791" spans="1:11" x14ac:dyDescent="0.35">
      <c r="A1791" s="12" t="str">
        <f t="shared" si="91"/>
        <v>A61B1</v>
      </c>
      <c r="B1791" s="12">
        <f t="shared" si="93"/>
        <v>1</v>
      </c>
      <c r="C1791" s="54">
        <v>61</v>
      </c>
      <c r="D1791" t="s">
        <v>167</v>
      </c>
      <c r="E1791" t="s">
        <v>6151</v>
      </c>
      <c r="F1791" t="s">
        <v>6152</v>
      </c>
      <c r="G1791">
        <v>93141506</v>
      </c>
      <c r="H1791" t="s">
        <v>6153</v>
      </c>
      <c r="I1791" t="s">
        <v>6154</v>
      </c>
      <c r="J1791" t="s">
        <v>6155</v>
      </c>
      <c r="K1791" s="12" t="s">
        <v>1902</v>
      </c>
    </row>
    <row r="1792" spans="1:11" x14ac:dyDescent="0.35">
      <c r="A1792" s="12" t="str">
        <f t="shared" si="91"/>
        <v>A61B2</v>
      </c>
      <c r="B1792" s="12">
        <f t="shared" si="93"/>
        <v>2</v>
      </c>
      <c r="C1792" s="54">
        <v>61</v>
      </c>
      <c r="D1792" t="s">
        <v>167</v>
      </c>
      <c r="E1792" t="s">
        <v>6151</v>
      </c>
      <c r="F1792" t="s">
        <v>6152</v>
      </c>
      <c r="G1792">
        <v>93141506</v>
      </c>
      <c r="H1792" t="s">
        <v>6153</v>
      </c>
      <c r="I1792" t="s">
        <v>6156</v>
      </c>
      <c r="J1792" t="s">
        <v>6157</v>
      </c>
      <c r="K1792" s="12" t="s">
        <v>52</v>
      </c>
    </row>
    <row r="1793" spans="1:11" x14ac:dyDescent="0.35">
      <c r="A1793" s="12" t="str">
        <f t="shared" si="91"/>
        <v>A61B3</v>
      </c>
      <c r="B1793" s="12">
        <f t="shared" si="93"/>
        <v>3</v>
      </c>
      <c r="C1793" s="54">
        <v>61</v>
      </c>
      <c r="D1793" t="s">
        <v>167</v>
      </c>
      <c r="E1793" t="s">
        <v>6151</v>
      </c>
      <c r="F1793" t="s">
        <v>6152</v>
      </c>
      <c r="G1793">
        <v>93141506</v>
      </c>
      <c r="H1793" t="s">
        <v>6153</v>
      </c>
      <c r="I1793" t="s">
        <v>6158</v>
      </c>
      <c r="J1793" t="s">
        <v>6159</v>
      </c>
      <c r="K1793" s="12" t="s">
        <v>52</v>
      </c>
    </row>
    <row r="1794" spans="1:11" x14ac:dyDescent="0.35">
      <c r="A1794" s="12" t="str">
        <f t="shared" si="91"/>
        <v>A61B4</v>
      </c>
      <c r="B1794" s="12">
        <f t="shared" si="93"/>
        <v>4</v>
      </c>
      <c r="C1794" s="54">
        <v>61</v>
      </c>
      <c r="D1794" t="s">
        <v>167</v>
      </c>
      <c r="E1794" t="s">
        <v>6151</v>
      </c>
      <c r="F1794" t="s">
        <v>6152</v>
      </c>
      <c r="G1794">
        <v>80172101</v>
      </c>
      <c r="H1794" t="s">
        <v>3182</v>
      </c>
      <c r="I1794" t="s">
        <v>6160</v>
      </c>
      <c r="J1794" t="s">
        <v>6161</v>
      </c>
      <c r="K1794" s="12" t="s">
        <v>52</v>
      </c>
    </row>
    <row r="1795" spans="1:11" x14ac:dyDescent="0.35">
      <c r="A1795" s="12" t="str">
        <f t="shared" ref="A1795:A1858" si="94">"A"&amp;C1795&amp;"B"&amp;B1795</f>
        <v>A61B5</v>
      </c>
      <c r="B1795" s="12">
        <f t="shared" si="93"/>
        <v>5</v>
      </c>
      <c r="C1795" s="54">
        <v>61</v>
      </c>
      <c r="D1795" t="s">
        <v>167</v>
      </c>
      <c r="E1795" t="s">
        <v>6151</v>
      </c>
      <c r="F1795" t="s">
        <v>6162</v>
      </c>
      <c r="G1795">
        <v>94131803</v>
      </c>
      <c r="H1795" t="s">
        <v>6163</v>
      </c>
      <c r="I1795" t="s">
        <v>6164</v>
      </c>
      <c r="J1795" t="s">
        <v>6165</v>
      </c>
      <c r="K1795" s="12" t="s">
        <v>1902</v>
      </c>
    </row>
    <row r="1796" spans="1:11" x14ac:dyDescent="0.35">
      <c r="A1796" s="12" t="str">
        <f t="shared" si="94"/>
        <v>A61B6</v>
      </c>
      <c r="B1796" s="12">
        <f t="shared" ref="B1796:B1859" si="95">IFERROR(IF(C1796=C1795,B1795+1,1),1)</f>
        <v>6</v>
      </c>
      <c r="C1796" s="54">
        <v>61</v>
      </c>
      <c r="D1796" t="s">
        <v>167</v>
      </c>
      <c r="E1796" t="s">
        <v>6151</v>
      </c>
      <c r="F1796" t="s">
        <v>6166</v>
      </c>
      <c r="G1796">
        <v>80131501</v>
      </c>
      <c r="H1796" t="s">
        <v>2226</v>
      </c>
      <c r="I1796" t="s">
        <v>6167</v>
      </c>
      <c r="J1796" t="s">
        <v>6168</v>
      </c>
      <c r="K1796" s="12" t="s">
        <v>1902</v>
      </c>
    </row>
    <row r="1797" spans="1:11" x14ac:dyDescent="0.35">
      <c r="A1797" s="12" t="str">
        <f t="shared" si="94"/>
        <v>A61B7</v>
      </c>
      <c r="B1797" s="12">
        <f t="shared" si="95"/>
        <v>7</v>
      </c>
      <c r="C1797" s="54">
        <v>61</v>
      </c>
      <c r="D1797" t="s">
        <v>167</v>
      </c>
      <c r="E1797" t="s">
        <v>6151</v>
      </c>
      <c r="F1797" t="s">
        <v>6166</v>
      </c>
      <c r="G1797">
        <v>80131501</v>
      </c>
      <c r="H1797" t="s">
        <v>2226</v>
      </c>
      <c r="I1797" t="s">
        <v>6169</v>
      </c>
      <c r="J1797" t="s">
        <v>6170</v>
      </c>
      <c r="K1797" s="12" t="s">
        <v>52</v>
      </c>
    </row>
    <row r="1798" spans="1:11" x14ac:dyDescent="0.35">
      <c r="A1798" s="12" t="str">
        <f t="shared" si="94"/>
        <v>A61B8</v>
      </c>
      <c r="B1798" s="12">
        <f t="shared" si="95"/>
        <v>8</v>
      </c>
      <c r="C1798" s="54">
        <v>61</v>
      </c>
      <c r="D1798" t="s">
        <v>167</v>
      </c>
      <c r="E1798" t="s">
        <v>6151</v>
      </c>
      <c r="F1798" t="s">
        <v>6166</v>
      </c>
      <c r="G1798">
        <v>80131501</v>
      </c>
      <c r="H1798" t="s">
        <v>2226</v>
      </c>
      <c r="I1798" t="s">
        <v>6171</v>
      </c>
      <c r="J1798" t="s">
        <v>6172</v>
      </c>
      <c r="K1798" s="12" t="s">
        <v>52</v>
      </c>
    </row>
    <row r="1799" spans="1:11" x14ac:dyDescent="0.35">
      <c r="A1799" s="12" t="str">
        <f t="shared" si="94"/>
        <v>A61B9</v>
      </c>
      <c r="B1799" s="12">
        <f t="shared" si="95"/>
        <v>9</v>
      </c>
      <c r="C1799" s="54">
        <v>61</v>
      </c>
      <c r="D1799" t="s">
        <v>167</v>
      </c>
      <c r="E1799" t="s">
        <v>6151</v>
      </c>
      <c r="F1799" t="s">
        <v>6173</v>
      </c>
      <c r="G1799">
        <v>93141504</v>
      </c>
      <c r="H1799" t="s">
        <v>5409</v>
      </c>
      <c r="I1799" t="s">
        <v>6174</v>
      </c>
      <c r="J1799" t="s">
        <v>6175</v>
      </c>
      <c r="K1799" s="12" t="s">
        <v>1902</v>
      </c>
    </row>
    <row r="1800" spans="1:11" x14ac:dyDescent="0.35">
      <c r="A1800" s="12" t="str">
        <f t="shared" si="94"/>
        <v>A61B10</v>
      </c>
      <c r="B1800" s="12">
        <f t="shared" si="95"/>
        <v>10</v>
      </c>
      <c r="C1800" s="54">
        <v>61</v>
      </c>
      <c r="D1800" t="s">
        <v>167</v>
      </c>
      <c r="E1800" t="s">
        <v>6151</v>
      </c>
      <c r="F1800" t="s">
        <v>6176</v>
      </c>
      <c r="G1800">
        <v>93141506</v>
      </c>
      <c r="H1800" t="s">
        <v>6153</v>
      </c>
      <c r="I1800" t="s">
        <v>6177</v>
      </c>
      <c r="J1800" t="s">
        <v>6178</v>
      </c>
      <c r="K1800" s="12" t="s">
        <v>1902</v>
      </c>
    </row>
    <row r="1801" spans="1:11" x14ac:dyDescent="0.35">
      <c r="A1801" s="12" t="str">
        <f t="shared" si="94"/>
        <v>A61B11</v>
      </c>
      <c r="B1801" s="12">
        <f t="shared" si="95"/>
        <v>11</v>
      </c>
      <c r="C1801" s="54">
        <v>61</v>
      </c>
      <c r="D1801" t="s">
        <v>167</v>
      </c>
      <c r="E1801" t="s">
        <v>6151</v>
      </c>
      <c r="F1801" t="s">
        <v>6179</v>
      </c>
      <c r="G1801">
        <v>93141506</v>
      </c>
      <c r="H1801" t="s">
        <v>6153</v>
      </c>
      <c r="I1801" t="s">
        <v>6180</v>
      </c>
      <c r="J1801" t="s">
        <v>6181</v>
      </c>
      <c r="K1801" s="12" t="s">
        <v>1902</v>
      </c>
    </row>
    <row r="1802" spans="1:11" x14ac:dyDescent="0.35">
      <c r="A1802" s="12" t="e">
        <f t="shared" si="94"/>
        <v>#N/A</v>
      </c>
      <c r="B1802" s="12">
        <f t="shared" si="95"/>
        <v>1</v>
      </c>
      <c r="C1802" s="12" t="e">
        <f t="shared" ref="C1802:C1858" si="96">VLOOKUP(D1802&amp;E1802&amp;F1802,T:U,2,FALSE)</f>
        <v>#N/A</v>
      </c>
      <c r="D1802" t="s">
        <v>167</v>
      </c>
      <c r="E1802" t="s">
        <v>174</v>
      </c>
      <c r="F1802" t="s">
        <v>185</v>
      </c>
      <c r="G1802">
        <v>84131801</v>
      </c>
      <c r="H1802" t="s">
        <v>6182</v>
      </c>
      <c r="I1802" t="s">
        <v>6183</v>
      </c>
      <c r="J1802" t="s">
        <v>6184</v>
      </c>
      <c r="K1802" s="12" t="s">
        <v>1902</v>
      </c>
    </row>
    <row r="1803" spans="1:11" x14ac:dyDescent="0.35">
      <c r="A1803" s="12" t="e">
        <f t="shared" si="94"/>
        <v>#N/A</v>
      </c>
      <c r="B1803" s="12">
        <f t="shared" si="95"/>
        <v>1</v>
      </c>
      <c r="C1803" s="12" t="e">
        <f t="shared" si="96"/>
        <v>#N/A</v>
      </c>
      <c r="D1803" t="s">
        <v>167</v>
      </c>
      <c r="E1803" t="s">
        <v>174</v>
      </c>
      <c r="F1803" t="s">
        <v>6185</v>
      </c>
      <c r="G1803">
        <v>80111504</v>
      </c>
      <c r="H1803" t="s">
        <v>2712</v>
      </c>
      <c r="I1803" t="s">
        <v>6186</v>
      </c>
      <c r="J1803" t="s">
        <v>6187</v>
      </c>
      <c r="K1803" s="12" t="s">
        <v>1902</v>
      </c>
    </row>
    <row r="1804" spans="1:11" x14ac:dyDescent="0.35">
      <c r="A1804" s="12" t="e">
        <f t="shared" si="94"/>
        <v>#N/A</v>
      </c>
      <c r="B1804" s="12">
        <f t="shared" si="95"/>
        <v>1</v>
      </c>
      <c r="C1804" s="12" t="e">
        <f t="shared" si="96"/>
        <v>#N/A</v>
      </c>
      <c r="D1804" t="s">
        <v>167</v>
      </c>
      <c r="E1804" t="s">
        <v>174</v>
      </c>
      <c r="F1804" t="s">
        <v>6188</v>
      </c>
      <c r="G1804">
        <v>93151507</v>
      </c>
      <c r="H1804" t="s">
        <v>6189</v>
      </c>
      <c r="I1804" t="s">
        <v>6190</v>
      </c>
      <c r="J1804" t="s">
        <v>6191</v>
      </c>
      <c r="K1804" s="12" t="s">
        <v>1902</v>
      </c>
    </row>
    <row r="1805" spans="1:11" x14ac:dyDescent="0.35">
      <c r="A1805" s="12" t="e">
        <f t="shared" si="94"/>
        <v>#N/A</v>
      </c>
      <c r="B1805" s="12">
        <f t="shared" si="95"/>
        <v>1</v>
      </c>
      <c r="C1805" s="12" t="e">
        <f t="shared" si="96"/>
        <v>#N/A</v>
      </c>
      <c r="D1805" t="s">
        <v>167</v>
      </c>
      <c r="E1805" t="s">
        <v>174</v>
      </c>
      <c r="F1805" t="s">
        <v>6188</v>
      </c>
      <c r="G1805">
        <v>93151510</v>
      </c>
      <c r="H1805" t="s">
        <v>5212</v>
      </c>
      <c r="I1805" t="s">
        <v>6192</v>
      </c>
      <c r="J1805" t="s">
        <v>6193</v>
      </c>
      <c r="K1805" s="12" t="s">
        <v>52</v>
      </c>
    </row>
    <row r="1806" spans="1:11" x14ac:dyDescent="0.35">
      <c r="A1806" s="12" t="e">
        <f t="shared" si="94"/>
        <v>#N/A</v>
      </c>
      <c r="B1806" s="12">
        <f t="shared" si="95"/>
        <v>1</v>
      </c>
      <c r="C1806" s="12" t="e">
        <f t="shared" si="96"/>
        <v>#N/A</v>
      </c>
      <c r="D1806" t="s">
        <v>167</v>
      </c>
      <c r="E1806" t="s">
        <v>168</v>
      </c>
      <c r="F1806" t="s">
        <v>6194</v>
      </c>
      <c r="G1806">
        <v>93151510</v>
      </c>
      <c r="H1806" t="s">
        <v>5212</v>
      </c>
      <c r="I1806" t="s">
        <v>6195</v>
      </c>
      <c r="J1806" t="s">
        <v>6196</v>
      </c>
      <c r="K1806" s="12" t="s">
        <v>1902</v>
      </c>
    </row>
    <row r="1807" spans="1:11" x14ac:dyDescent="0.35">
      <c r="A1807" s="12" t="e">
        <f t="shared" si="94"/>
        <v>#N/A</v>
      </c>
      <c r="B1807" s="12">
        <f t="shared" si="95"/>
        <v>1</v>
      </c>
      <c r="C1807" s="12" t="e">
        <f t="shared" si="96"/>
        <v>#N/A</v>
      </c>
      <c r="D1807" t="s">
        <v>167</v>
      </c>
      <c r="E1807" t="s">
        <v>168</v>
      </c>
      <c r="F1807" t="s">
        <v>77</v>
      </c>
      <c r="G1807">
        <v>90121603</v>
      </c>
      <c r="H1807" t="s">
        <v>5115</v>
      </c>
      <c r="I1807" t="s">
        <v>6197</v>
      </c>
      <c r="J1807" t="s">
        <v>6198</v>
      </c>
      <c r="K1807" s="12" t="s">
        <v>1902</v>
      </c>
    </row>
    <row r="1808" spans="1:11" x14ac:dyDescent="0.35">
      <c r="A1808" s="12" t="e">
        <f t="shared" si="94"/>
        <v>#N/A</v>
      </c>
      <c r="B1808" s="12">
        <f t="shared" si="95"/>
        <v>1</v>
      </c>
      <c r="C1808" s="12" t="e">
        <f t="shared" si="96"/>
        <v>#N/A</v>
      </c>
      <c r="D1808" t="s">
        <v>167</v>
      </c>
      <c r="E1808" t="s">
        <v>168</v>
      </c>
      <c r="F1808" t="s">
        <v>6199</v>
      </c>
      <c r="G1808">
        <v>80171909</v>
      </c>
      <c r="H1808" t="s">
        <v>3066</v>
      </c>
      <c r="I1808" t="s">
        <v>6200</v>
      </c>
      <c r="J1808" t="s">
        <v>6201</v>
      </c>
      <c r="K1808" s="12" t="s">
        <v>1902</v>
      </c>
    </row>
    <row r="1809" spans="1:11" x14ac:dyDescent="0.35">
      <c r="A1809" s="12" t="e">
        <f t="shared" si="94"/>
        <v>#N/A</v>
      </c>
      <c r="B1809" s="12">
        <f t="shared" si="95"/>
        <v>1</v>
      </c>
      <c r="C1809" s="12" t="e">
        <f t="shared" si="96"/>
        <v>#N/A</v>
      </c>
      <c r="D1809" t="s">
        <v>167</v>
      </c>
      <c r="E1809" t="s">
        <v>173</v>
      </c>
      <c r="F1809" t="s">
        <v>6202</v>
      </c>
      <c r="G1809">
        <v>84131609</v>
      </c>
      <c r="H1809" t="s">
        <v>6203</v>
      </c>
      <c r="I1809" t="s">
        <v>6204</v>
      </c>
      <c r="J1809" t="s">
        <v>6205</v>
      </c>
      <c r="K1809" s="12" t="s">
        <v>1902</v>
      </c>
    </row>
    <row r="1810" spans="1:11" x14ac:dyDescent="0.35">
      <c r="A1810" s="12" t="e">
        <f t="shared" si="94"/>
        <v>#N/A</v>
      </c>
      <c r="B1810" s="12">
        <f t="shared" si="95"/>
        <v>1</v>
      </c>
      <c r="C1810" s="12" t="e">
        <f t="shared" si="96"/>
        <v>#N/A</v>
      </c>
      <c r="D1810" t="s">
        <v>167</v>
      </c>
      <c r="E1810" t="s">
        <v>173</v>
      </c>
      <c r="F1810" t="s">
        <v>6202</v>
      </c>
      <c r="G1810">
        <v>85911003</v>
      </c>
      <c r="H1810" t="s">
        <v>4298</v>
      </c>
      <c r="I1810" t="s">
        <v>6206</v>
      </c>
      <c r="J1810" t="s">
        <v>6207</v>
      </c>
      <c r="K1810" s="12" t="s">
        <v>52</v>
      </c>
    </row>
    <row r="1811" spans="1:11" x14ac:dyDescent="0.35">
      <c r="A1811" s="12" t="e">
        <f t="shared" si="94"/>
        <v>#N/A</v>
      </c>
      <c r="B1811" s="12">
        <f t="shared" si="95"/>
        <v>1</v>
      </c>
      <c r="C1811" s="12" t="e">
        <f t="shared" si="96"/>
        <v>#N/A</v>
      </c>
      <c r="D1811" t="s">
        <v>167</v>
      </c>
      <c r="E1811" t="s">
        <v>173</v>
      </c>
      <c r="F1811" t="s">
        <v>6202</v>
      </c>
      <c r="G1811">
        <v>85911004</v>
      </c>
      <c r="H1811" t="s">
        <v>6208</v>
      </c>
      <c r="I1811" t="s">
        <v>6209</v>
      </c>
      <c r="J1811" t="s">
        <v>6210</v>
      </c>
      <c r="K1811" s="12" t="s">
        <v>52</v>
      </c>
    </row>
    <row r="1812" spans="1:11" x14ac:dyDescent="0.35">
      <c r="A1812" s="12" t="e">
        <f t="shared" si="94"/>
        <v>#N/A</v>
      </c>
      <c r="B1812" s="12">
        <f t="shared" si="95"/>
        <v>1</v>
      </c>
      <c r="C1812" s="12" t="e">
        <f t="shared" si="96"/>
        <v>#N/A</v>
      </c>
      <c r="D1812" t="s">
        <v>167</v>
      </c>
      <c r="E1812" t="s">
        <v>173</v>
      </c>
      <c r="F1812" t="s">
        <v>378</v>
      </c>
      <c r="G1812">
        <v>85121600</v>
      </c>
      <c r="H1812" t="s">
        <v>6211</v>
      </c>
      <c r="I1812" t="s">
        <v>6212</v>
      </c>
      <c r="J1812" t="s">
        <v>6213</v>
      </c>
      <c r="K1812" s="12" t="s">
        <v>1902</v>
      </c>
    </row>
    <row r="1813" spans="1:11" x14ac:dyDescent="0.35">
      <c r="A1813" s="12" t="e">
        <f t="shared" si="94"/>
        <v>#N/A</v>
      </c>
      <c r="B1813" s="12">
        <f t="shared" si="95"/>
        <v>1</v>
      </c>
      <c r="C1813" s="12" t="e">
        <f t="shared" si="96"/>
        <v>#N/A</v>
      </c>
      <c r="D1813" t="s">
        <v>167</v>
      </c>
      <c r="E1813" t="s">
        <v>6214</v>
      </c>
      <c r="F1813" t="s">
        <v>6215</v>
      </c>
      <c r="G1813">
        <v>94101800</v>
      </c>
      <c r="H1813" t="s">
        <v>6216</v>
      </c>
      <c r="I1813" t="s">
        <v>6217</v>
      </c>
      <c r="J1813" t="s">
        <v>6218</v>
      </c>
      <c r="K1813" s="12" t="s">
        <v>1902</v>
      </c>
    </row>
    <row r="1814" spans="1:11" x14ac:dyDescent="0.35">
      <c r="A1814" s="12" t="e">
        <f t="shared" si="94"/>
        <v>#N/A</v>
      </c>
      <c r="B1814" s="12">
        <f t="shared" si="95"/>
        <v>1</v>
      </c>
      <c r="C1814" s="12" t="e">
        <f t="shared" si="96"/>
        <v>#N/A</v>
      </c>
      <c r="D1814" t="s">
        <v>167</v>
      </c>
      <c r="E1814" t="s">
        <v>6219</v>
      </c>
      <c r="F1814" t="s">
        <v>6220</v>
      </c>
      <c r="G1814">
        <v>78141500</v>
      </c>
      <c r="H1814" t="s">
        <v>4291</v>
      </c>
      <c r="I1814" t="s">
        <v>6221</v>
      </c>
      <c r="J1814" t="s">
        <v>6222</v>
      </c>
      <c r="K1814" s="12" t="s">
        <v>1902</v>
      </c>
    </row>
    <row r="1815" spans="1:11" x14ac:dyDescent="0.35">
      <c r="A1815" s="12" t="e">
        <f t="shared" si="94"/>
        <v>#N/A</v>
      </c>
      <c r="B1815" s="12">
        <f t="shared" si="95"/>
        <v>1</v>
      </c>
      <c r="C1815" s="12" t="e">
        <f t="shared" si="96"/>
        <v>#N/A</v>
      </c>
      <c r="D1815" t="s">
        <v>167</v>
      </c>
      <c r="E1815" t="s">
        <v>6219</v>
      </c>
      <c r="F1815" t="s">
        <v>6220</v>
      </c>
      <c r="G1815">
        <v>42192215</v>
      </c>
      <c r="H1815" t="s">
        <v>6223</v>
      </c>
      <c r="I1815" t="s">
        <v>6224</v>
      </c>
      <c r="J1815" t="s">
        <v>6225</v>
      </c>
      <c r="K1815" s="12" t="s">
        <v>52</v>
      </c>
    </row>
    <row r="1816" spans="1:11" x14ac:dyDescent="0.35">
      <c r="A1816" s="12" t="e">
        <f t="shared" si="94"/>
        <v>#N/A</v>
      </c>
      <c r="B1816" s="12">
        <f t="shared" si="95"/>
        <v>1</v>
      </c>
      <c r="C1816" s="12" t="e">
        <f t="shared" si="96"/>
        <v>#N/A</v>
      </c>
      <c r="D1816" t="s">
        <v>167</v>
      </c>
      <c r="E1816" t="s">
        <v>6219</v>
      </c>
      <c r="F1816" t="s">
        <v>6226</v>
      </c>
      <c r="G1816">
        <v>78141500</v>
      </c>
      <c r="H1816" t="s">
        <v>4291</v>
      </c>
      <c r="I1816" t="s">
        <v>6227</v>
      </c>
      <c r="J1816" t="s">
        <v>6228</v>
      </c>
      <c r="K1816" s="12" t="s">
        <v>1902</v>
      </c>
    </row>
    <row r="1817" spans="1:11" x14ac:dyDescent="0.35">
      <c r="A1817" s="12" t="e">
        <f t="shared" si="94"/>
        <v>#N/A</v>
      </c>
      <c r="B1817" s="12">
        <f t="shared" si="95"/>
        <v>1</v>
      </c>
      <c r="C1817" s="12" t="e">
        <f t="shared" si="96"/>
        <v>#N/A</v>
      </c>
      <c r="D1817" t="s">
        <v>167</v>
      </c>
      <c r="E1817" t="s">
        <v>6219</v>
      </c>
      <c r="F1817" t="s">
        <v>6226</v>
      </c>
      <c r="G1817">
        <v>93142200</v>
      </c>
      <c r="H1817" t="s">
        <v>4311</v>
      </c>
      <c r="I1817" t="s">
        <v>6229</v>
      </c>
      <c r="J1817" t="s">
        <v>6230</v>
      </c>
      <c r="K1817" s="12" t="s">
        <v>52</v>
      </c>
    </row>
    <row r="1818" spans="1:11" x14ac:dyDescent="0.35">
      <c r="A1818" s="12" t="e">
        <f t="shared" si="94"/>
        <v>#N/A</v>
      </c>
      <c r="B1818" s="12">
        <f t="shared" si="95"/>
        <v>1</v>
      </c>
      <c r="C1818" s="12" t="e">
        <f t="shared" si="96"/>
        <v>#N/A</v>
      </c>
      <c r="D1818" t="s">
        <v>167</v>
      </c>
      <c r="E1818" t="s">
        <v>183</v>
      </c>
      <c r="F1818" t="s">
        <v>6231</v>
      </c>
      <c r="G1818">
        <v>64131602</v>
      </c>
      <c r="H1818" t="s">
        <v>3331</v>
      </c>
      <c r="I1818" t="s">
        <v>6232</v>
      </c>
      <c r="J1818" t="s">
        <v>6233</v>
      </c>
      <c r="K1818" s="12" t="s">
        <v>1902</v>
      </c>
    </row>
    <row r="1819" spans="1:11" x14ac:dyDescent="0.35">
      <c r="A1819" s="12" t="e">
        <f t="shared" si="94"/>
        <v>#N/A</v>
      </c>
      <c r="B1819" s="12">
        <f t="shared" si="95"/>
        <v>1</v>
      </c>
      <c r="C1819" s="12" t="e">
        <f t="shared" si="96"/>
        <v>#N/A</v>
      </c>
      <c r="D1819" t="s">
        <v>167</v>
      </c>
      <c r="E1819" t="s">
        <v>6234</v>
      </c>
      <c r="F1819" t="s">
        <v>6235</v>
      </c>
      <c r="G1819">
        <v>93151505</v>
      </c>
      <c r="H1819" t="s">
        <v>6236</v>
      </c>
      <c r="I1819" t="s">
        <v>6237</v>
      </c>
      <c r="J1819" t="s">
        <v>6238</v>
      </c>
      <c r="K1819" s="12" t="s">
        <v>1902</v>
      </c>
    </row>
    <row r="1820" spans="1:11" x14ac:dyDescent="0.35">
      <c r="A1820" s="12" t="e">
        <f t="shared" si="94"/>
        <v>#N/A</v>
      </c>
      <c r="B1820" s="12">
        <f t="shared" si="95"/>
        <v>1</v>
      </c>
      <c r="C1820" s="12" t="e">
        <f t="shared" si="96"/>
        <v>#N/A</v>
      </c>
      <c r="D1820" t="s">
        <v>167</v>
      </c>
      <c r="E1820" t="s">
        <v>6234</v>
      </c>
      <c r="F1820" t="s">
        <v>6239</v>
      </c>
      <c r="G1820">
        <v>94101602</v>
      </c>
      <c r="H1820" t="s">
        <v>4178</v>
      </c>
      <c r="I1820" t="s">
        <v>6240</v>
      </c>
      <c r="J1820" t="s">
        <v>6241</v>
      </c>
      <c r="K1820" s="12" t="s">
        <v>1902</v>
      </c>
    </row>
    <row r="1821" spans="1:11" x14ac:dyDescent="0.35">
      <c r="A1821" s="12" t="e">
        <f t="shared" si="94"/>
        <v>#N/A</v>
      </c>
      <c r="B1821" s="12">
        <f t="shared" si="95"/>
        <v>1</v>
      </c>
      <c r="C1821" s="12" t="e">
        <f t="shared" si="96"/>
        <v>#N/A</v>
      </c>
      <c r="D1821" t="s">
        <v>167</v>
      </c>
      <c r="E1821" t="s">
        <v>6234</v>
      </c>
      <c r="F1821" t="s">
        <v>6239</v>
      </c>
      <c r="G1821">
        <v>94101600</v>
      </c>
      <c r="H1821" t="s">
        <v>4170</v>
      </c>
      <c r="I1821" t="s">
        <v>6242</v>
      </c>
      <c r="J1821" t="s">
        <v>6243</v>
      </c>
      <c r="K1821" s="12" t="s">
        <v>52</v>
      </c>
    </row>
    <row r="1822" spans="1:11" x14ac:dyDescent="0.35">
      <c r="A1822" s="12" t="e">
        <f t="shared" si="94"/>
        <v>#N/A</v>
      </c>
      <c r="B1822" s="12">
        <f t="shared" si="95"/>
        <v>1</v>
      </c>
      <c r="C1822" s="12" t="e">
        <f t="shared" si="96"/>
        <v>#N/A</v>
      </c>
      <c r="D1822" t="s">
        <v>167</v>
      </c>
      <c r="E1822" t="s">
        <v>6244</v>
      </c>
      <c r="F1822" t="s">
        <v>6245</v>
      </c>
      <c r="G1822">
        <v>64122305</v>
      </c>
      <c r="H1822" t="s">
        <v>3144</v>
      </c>
      <c r="I1822" t="s">
        <v>6246</v>
      </c>
      <c r="J1822" t="s">
        <v>6247</v>
      </c>
      <c r="K1822" s="12" t="s">
        <v>1902</v>
      </c>
    </row>
    <row r="1823" spans="1:11" x14ac:dyDescent="0.35">
      <c r="A1823" s="12" t="e">
        <f t="shared" si="94"/>
        <v>#N/A</v>
      </c>
      <c r="B1823" s="12">
        <f t="shared" si="95"/>
        <v>1</v>
      </c>
      <c r="C1823" s="12" t="e">
        <f t="shared" si="96"/>
        <v>#N/A</v>
      </c>
      <c r="D1823" t="s">
        <v>167</v>
      </c>
      <c r="E1823" t="s">
        <v>187</v>
      </c>
      <c r="F1823" t="s">
        <v>6248</v>
      </c>
      <c r="G1823">
        <v>93131605</v>
      </c>
      <c r="H1823" t="s">
        <v>6249</v>
      </c>
      <c r="I1823" t="s">
        <v>6250</v>
      </c>
      <c r="J1823" t="s">
        <v>6251</v>
      </c>
      <c r="K1823" s="12" t="s">
        <v>1902</v>
      </c>
    </row>
    <row r="1824" spans="1:11" x14ac:dyDescent="0.35">
      <c r="A1824" s="12" t="e">
        <f t="shared" si="94"/>
        <v>#N/A</v>
      </c>
      <c r="B1824" s="12">
        <f t="shared" si="95"/>
        <v>1</v>
      </c>
      <c r="C1824" s="12" t="e">
        <f t="shared" si="96"/>
        <v>#N/A</v>
      </c>
      <c r="D1824" t="s">
        <v>167</v>
      </c>
      <c r="E1824" t="s">
        <v>182</v>
      </c>
      <c r="F1824" t="s">
        <v>6252</v>
      </c>
      <c r="G1824">
        <v>93141807</v>
      </c>
      <c r="H1824" t="s">
        <v>6253</v>
      </c>
      <c r="I1824" t="s">
        <v>6254</v>
      </c>
      <c r="J1824" t="s">
        <v>6255</v>
      </c>
      <c r="K1824" s="12" t="s">
        <v>6144</v>
      </c>
    </row>
    <row r="1825" spans="1:11" x14ac:dyDescent="0.35">
      <c r="A1825" s="12" t="e">
        <f t="shared" si="94"/>
        <v>#N/A</v>
      </c>
      <c r="B1825" s="12">
        <f t="shared" si="95"/>
        <v>1</v>
      </c>
      <c r="C1825" s="12" t="e">
        <f t="shared" si="96"/>
        <v>#N/A</v>
      </c>
      <c r="D1825" t="s">
        <v>167</v>
      </c>
      <c r="E1825" t="s">
        <v>185</v>
      </c>
      <c r="F1825" t="s">
        <v>6256</v>
      </c>
      <c r="G1825">
        <v>84131801</v>
      </c>
      <c r="H1825" t="s">
        <v>6182</v>
      </c>
      <c r="I1825" t="s">
        <v>6257</v>
      </c>
      <c r="J1825" t="s">
        <v>6258</v>
      </c>
      <c r="K1825" s="12" t="s">
        <v>6144</v>
      </c>
    </row>
    <row r="1826" spans="1:11" x14ac:dyDescent="0.35">
      <c r="A1826" s="12" t="e">
        <f t="shared" si="94"/>
        <v>#N/A</v>
      </c>
      <c r="B1826" s="12">
        <f t="shared" si="95"/>
        <v>1</v>
      </c>
      <c r="C1826" s="12" t="e">
        <f t="shared" si="96"/>
        <v>#N/A</v>
      </c>
      <c r="D1826" t="s">
        <v>167</v>
      </c>
      <c r="E1826" t="s">
        <v>186</v>
      </c>
      <c r="F1826" t="s">
        <v>6259</v>
      </c>
      <c r="G1826">
        <v>76122405</v>
      </c>
      <c r="H1826" t="s">
        <v>6260</v>
      </c>
      <c r="I1826" t="s">
        <v>6261</v>
      </c>
      <c r="J1826" t="s">
        <v>6262</v>
      </c>
      <c r="K1826" s="12" t="s">
        <v>6144</v>
      </c>
    </row>
    <row r="1827" spans="1:11" x14ac:dyDescent="0.35">
      <c r="A1827" s="12" t="e">
        <f t="shared" si="94"/>
        <v>#N/A</v>
      </c>
      <c r="B1827" s="12">
        <f t="shared" si="95"/>
        <v>1</v>
      </c>
      <c r="C1827" s="12" t="e">
        <f t="shared" si="96"/>
        <v>#N/A</v>
      </c>
      <c r="D1827" t="s">
        <v>167</v>
      </c>
      <c r="E1827" t="s">
        <v>6263</v>
      </c>
      <c r="F1827" t="s">
        <v>190</v>
      </c>
      <c r="G1827">
        <v>93161500</v>
      </c>
      <c r="H1827" t="s">
        <v>6264</v>
      </c>
      <c r="I1827" t="s">
        <v>6265</v>
      </c>
      <c r="J1827" t="s">
        <v>6266</v>
      </c>
      <c r="K1827" s="12" t="s">
        <v>6144</v>
      </c>
    </row>
    <row r="1828" spans="1:11" x14ac:dyDescent="0.35">
      <c r="A1828" s="12" t="e">
        <f t="shared" si="94"/>
        <v>#N/A</v>
      </c>
      <c r="B1828" s="12">
        <f t="shared" si="95"/>
        <v>1</v>
      </c>
      <c r="C1828" s="12" t="e">
        <f t="shared" si="96"/>
        <v>#N/A</v>
      </c>
      <c r="D1828" t="s">
        <v>167</v>
      </c>
      <c r="E1828" t="s">
        <v>6263</v>
      </c>
      <c r="F1828" t="s">
        <v>191</v>
      </c>
      <c r="G1828">
        <v>93161500</v>
      </c>
      <c r="H1828" t="s">
        <v>6264</v>
      </c>
      <c r="I1828" t="s">
        <v>6267</v>
      </c>
      <c r="J1828" t="s">
        <v>6268</v>
      </c>
      <c r="K1828" s="12" t="s">
        <v>6144</v>
      </c>
    </row>
    <row r="1829" spans="1:11" x14ac:dyDescent="0.35">
      <c r="A1829" s="12" t="e">
        <f t="shared" si="94"/>
        <v>#N/A</v>
      </c>
      <c r="B1829" s="12">
        <f t="shared" si="95"/>
        <v>1</v>
      </c>
      <c r="C1829" s="12" t="e">
        <f t="shared" si="96"/>
        <v>#N/A</v>
      </c>
      <c r="D1829" t="s">
        <v>167</v>
      </c>
      <c r="E1829" t="s">
        <v>6263</v>
      </c>
      <c r="F1829" t="s">
        <v>192</v>
      </c>
      <c r="G1829">
        <v>93161605</v>
      </c>
      <c r="H1829" t="s">
        <v>6269</v>
      </c>
      <c r="I1829" t="s">
        <v>6270</v>
      </c>
      <c r="J1829" t="s">
        <v>6271</v>
      </c>
      <c r="K1829" s="12" t="s">
        <v>6144</v>
      </c>
    </row>
    <row r="1830" spans="1:11" x14ac:dyDescent="0.35">
      <c r="A1830" s="12" t="e">
        <f t="shared" si="94"/>
        <v>#N/A</v>
      </c>
      <c r="B1830" s="12">
        <f t="shared" si="95"/>
        <v>1</v>
      </c>
      <c r="C1830" s="12" t="e">
        <f t="shared" si="96"/>
        <v>#N/A</v>
      </c>
      <c r="D1830" t="s">
        <v>167</v>
      </c>
      <c r="E1830" t="s">
        <v>6263</v>
      </c>
      <c r="F1830" t="s">
        <v>193</v>
      </c>
      <c r="G1830">
        <v>93161600</v>
      </c>
      <c r="H1830" t="s">
        <v>6272</v>
      </c>
      <c r="I1830" t="s">
        <v>6273</v>
      </c>
      <c r="J1830" t="s">
        <v>6274</v>
      </c>
      <c r="K1830" s="12" t="s">
        <v>6144</v>
      </c>
    </row>
    <row r="1831" spans="1:11" x14ac:dyDescent="0.35">
      <c r="A1831" s="12" t="str">
        <f t="shared" si="94"/>
        <v>A59B1</v>
      </c>
      <c r="B1831" s="12">
        <f t="shared" si="95"/>
        <v>1</v>
      </c>
      <c r="C1831" s="12">
        <f t="shared" si="96"/>
        <v>59</v>
      </c>
      <c r="D1831" t="s">
        <v>161</v>
      </c>
      <c r="E1831" t="s">
        <v>162</v>
      </c>
      <c r="F1831" t="s">
        <v>52</v>
      </c>
      <c r="I1831" s="12"/>
    </row>
    <row r="1832" spans="1:11" x14ac:dyDescent="0.35">
      <c r="A1832" s="12" t="e">
        <f t="shared" si="94"/>
        <v>#N/A</v>
      </c>
      <c r="B1832" s="12">
        <f t="shared" si="95"/>
        <v>1</v>
      </c>
      <c r="C1832" s="12" t="e">
        <f t="shared" si="96"/>
        <v>#N/A</v>
      </c>
      <c r="D1832" t="s">
        <v>161</v>
      </c>
      <c r="E1832" t="s">
        <v>163</v>
      </c>
      <c r="F1832" t="s">
        <v>52</v>
      </c>
      <c r="I1832" s="12"/>
    </row>
    <row r="1833" spans="1:11" x14ac:dyDescent="0.35">
      <c r="A1833" s="12" t="str">
        <f t="shared" si="94"/>
        <v>A60B1</v>
      </c>
      <c r="B1833" s="12">
        <f t="shared" si="95"/>
        <v>1</v>
      </c>
      <c r="C1833" s="12">
        <f t="shared" si="96"/>
        <v>60</v>
      </c>
      <c r="D1833" t="s">
        <v>161</v>
      </c>
      <c r="E1833" t="s">
        <v>164</v>
      </c>
      <c r="F1833" t="s">
        <v>52</v>
      </c>
      <c r="I1833" s="12"/>
    </row>
    <row r="1834" spans="1:11" x14ac:dyDescent="0.35">
      <c r="A1834" s="12" t="e">
        <f t="shared" si="94"/>
        <v>#N/A</v>
      </c>
      <c r="B1834" s="12">
        <f t="shared" si="95"/>
        <v>1</v>
      </c>
      <c r="C1834" s="12" t="e">
        <f t="shared" si="96"/>
        <v>#N/A</v>
      </c>
      <c r="D1834" t="s">
        <v>161</v>
      </c>
      <c r="E1834" t="s">
        <v>165</v>
      </c>
      <c r="F1834" t="s">
        <v>52</v>
      </c>
      <c r="I1834" s="12"/>
    </row>
    <row r="1835" spans="1:11" x14ac:dyDescent="0.35">
      <c r="A1835" s="12" t="e">
        <f t="shared" si="94"/>
        <v>#N/A</v>
      </c>
      <c r="B1835" s="12">
        <f t="shared" si="95"/>
        <v>1</v>
      </c>
      <c r="C1835" s="12" t="e">
        <f t="shared" si="96"/>
        <v>#N/A</v>
      </c>
      <c r="D1835" t="s">
        <v>161</v>
      </c>
      <c r="E1835" t="s">
        <v>166</v>
      </c>
      <c r="F1835" t="s">
        <v>52</v>
      </c>
      <c r="I1835" s="12"/>
    </row>
    <row r="1836" spans="1:11" x14ac:dyDescent="0.35">
      <c r="A1836" s="12" t="e">
        <f t="shared" si="94"/>
        <v>#N/A</v>
      </c>
      <c r="B1836" s="12">
        <f t="shared" si="95"/>
        <v>1</v>
      </c>
      <c r="C1836" s="12" t="e">
        <f t="shared" si="96"/>
        <v>#N/A</v>
      </c>
      <c r="D1836" t="s">
        <v>252</v>
      </c>
      <c r="E1836" t="s">
        <v>253</v>
      </c>
      <c r="F1836" t="s">
        <v>52</v>
      </c>
      <c r="I1836" s="12"/>
    </row>
    <row r="1837" spans="1:11" x14ac:dyDescent="0.35">
      <c r="A1837" s="12" t="str">
        <f t="shared" si="94"/>
        <v>A62B1</v>
      </c>
      <c r="B1837" s="12">
        <f t="shared" si="95"/>
        <v>1</v>
      </c>
      <c r="C1837" s="12">
        <f t="shared" si="96"/>
        <v>62</v>
      </c>
      <c r="D1837" t="s">
        <v>252</v>
      </c>
      <c r="E1837" t="s">
        <v>254</v>
      </c>
      <c r="F1837" t="s">
        <v>255</v>
      </c>
      <c r="I1837" s="12"/>
    </row>
    <row r="1838" spans="1:11" x14ac:dyDescent="0.35">
      <c r="A1838" s="12" t="str">
        <f t="shared" si="94"/>
        <v>A63B1</v>
      </c>
      <c r="B1838" s="12">
        <f t="shared" si="95"/>
        <v>1</v>
      </c>
      <c r="C1838" s="12">
        <f t="shared" si="96"/>
        <v>63</v>
      </c>
      <c r="D1838" t="s">
        <v>252</v>
      </c>
      <c r="E1838" t="s">
        <v>254</v>
      </c>
      <c r="F1838" t="s">
        <v>256</v>
      </c>
      <c r="I1838" s="12"/>
    </row>
    <row r="1839" spans="1:11" x14ac:dyDescent="0.35">
      <c r="A1839" s="12" t="str">
        <f t="shared" si="94"/>
        <v>A64B1</v>
      </c>
      <c r="B1839" s="12">
        <f t="shared" si="95"/>
        <v>1</v>
      </c>
      <c r="C1839" s="12">
        <f t="shared" si="96"/>
        <v>64</v>
      </c>
      <c r="D1839" t="s">
        <v>252</v>
      </c>
      <c r="E1839" t="s">
        <v>254</v>
      </c>
      <c r="F1839" t="s">
        <v>257</v>
      </c>
      <c r="I1839" s="12"/>
    </row>
    <row r="1840" spans="1:11" x14ac:dyDescent="0.35">
      <c r="A1840" s="12" t="str">
        <f t="shared" si="94"/>
        <v>A65B1</v>
      </c>
      <c r="B1840" s="12">
        <f t="shared" si="95"/>
        <v>1</v>
      </c>
      <c r="C1840" s="12">
        <f t="shared" si="96"/>
        <v>65</v>
      </c>
      <c r="D1840" t="s">
        <v>252</v>
      </c>
      <c r="E1840" t="s">
        <v>254</v>
      </c>
      <c r="F1840" t="s">
        <v>258</v>
      </c>
      <c r="I1840" s="12"/>
    </row>
    <row r="1841" spans="1:9" x14ac:dyDescent="0.35">
      <c r="A1841" s="12" t="str">
        <f t="shared" si="94"/>
        <v>A66B1</v>
      </c>
      <c r="B1841" s="12">
        <f t="shared" si="95"/>
        <v>1</v>
      </c>
      <c r="C1841" s="12">
        <f t="shared" si="96"/>
        <v>66</v>
      </c>
      <c r="D1841" t="s">
        <v>252</v>
      </c>
      <c r="E1841" t="s">
        <v>254</v>
      </c>
      <c r="F1841" t="s">
        <v>259</v>
      </c>
      <c r="I1841" s="12"/>
    </row>
    <row r="1842" spans="1:9" x14ac:dyDescent="0.35">
      <c r="A1842" s="12" t="e">
        <f t="shared" si="94"/>
        <v>#N/A</v>
      </c>
      <c r="B1842" s="12">
        <f t="shared" si="95"/>
        <v>1</v>
      </c>
      <c r="C1842" s="12" t="e">
        <f t="shared" si="96"/>
        <v>#N/A</v>
      </c>
      <c r="D1842" t="s">
        <v>252</v>
      </c>
      <c r="E1842" t="s">
        <v>260</v>
      </c>
      <c r="F1842" t="s">
        <v>52</v>
      </c>
      <c r="I1842" s="12"/>
    </row>
    <row r="1843" spans="1:9" x14ac:dyDescent="0.35">
      <c r="A1843" s="12" t="e">
        <f t="shared" si="94"/>
        <v>#N/A</v>
      </c>
      <c r="B1843" s="12">
        <f t="shared" si="95"/>
        <v>1</v>
      </c>
      <c r="C1843" s="12" t="e">
        <f t="shared" si="96"/>
        <v>#N/A</v>
      </c>
      <c r="D1843" t="s">
        <v>252</v>
      </c>
      <c r="E1843" t="s">
        <v>261</v>
      </c>
      <c r="F1843" t="s">
        <v>52</v>
      </c>
      <c r="I1843" s="12"/>
    </row>
    <row r="1844" spans="1:9" x14ac:dyDescent="0.35">
      <c r="A1844" s="12" t="e">
        <f t="shared" si="94"/>
        <v>#N/A</v>
      </c>
      <c r="B1844" s="12">
        <f t="shared" si="95"/>
        <v>1</v>
      </c>
      <c r="C1844" s="12" t="e">
        <f t="shared" si="96"/>
        <v>#N/A</v>
      </c>
      <c r="D1844" t="s">
        <v>252</v>
      </c>
      <c r="E1844" t="s">
        <v>262</v>
      </c>
      <c r="F1844" t="s">
        <v>52</v>
      </c>
      <c r="I1844" s="12"/>
    </row>
    <row r="1845" spans="1:9" x14ac:dyDescent="0.35">
      <c r="A1845" s="12" t="str">
        <f t="shared" si="94"/>
        <v>A67B1</v>
      </c>
      <c r="B1845" s="12">
        <f t="shared" si="95"/>
        <v>1</v>
      </c>
      <c r="C1845" s="12">
        <f t="shared" si="96"/>
        <v>67</v>
      </c>
      <c r="D1845" t="s">
        <v>252</v>
      </c>
      <c r="E1845" t="s">
        <v>263</v>
      </c>
      <c r="F1845" t="s">
        <v>52</v>
      </c>
      <c r="I1845" s="12"/>
    </row>
    <row r="1846" spans="1:9" x14ac:dyDescent="0.35">
      <c r="A1846" s="12" t="e">
        <f t="shared" si="94"/>
        <v>#N/A</v>
      </c>
      <c r="B1846" s="12">
        <f t="shared" si="95"/>
        <v>1</v>
      </c>
      <c r="C1846" s="12" t="e">
        <f t="shared" si="96"/>
        <v>#N/A</v>
      </c>
      <c r="D1846" t="s">
        <v>252</v>
      </c>
      <c r="E1846" t="s">
        <v>264</v>
      </c>
      <c r="F1846" t="s">
        <v>52</v>
      </c>
      <c r="I1846" s="12"/>
    </row>
    <row r="1847" spans="1:9" x14ac:dyDescent="0.35">
      <c r="A1847" s="12" t="e">
        <f t="shared" si="94"/>
        <v>#N/A</v>
      </c>
      <c r="B1847" s="12">
        <f t="shared" si="95"/>
        <v>1</v>
      </c>
      <c r="C1847" s="12" t="e">
        <f t="shared" si="96"/>
        <v>#N/A</v>
      </c>
      <c r="D1847" t="s">
        <v>252</v>
      </c>
      <c r="E1847" t="s">
        <v>265</v>
      </c>
      <c r="F1847" t="s">
        <v>266</v>
      </c>
      <c r="I1847" s="12"/>
    </row>
    <row r="1848" spans="1:9" x14ac:dyDescent="0.35">
      <c r="A1848" s="12" t="str">
        <f t="shared" si="94"/>
        <v>A68B1</v>
      </c>
      <c r="B1848" s="12">
        <f t="shared" si="95"/>
        <v>1</v>
      </c>
      <c r="C1848" s="12">
        <f t="shared" si="96"/>
        <v>68</v>
      </c>
      <c r="D1848" t="s">
        <v>252</v>
      </c>
      <c r="E1848" t="s">
        <v>265</v>
      </c>
      <c r="F1848" t="s">
        <v>267</v>
      </c>
      <c r="I1848" s="12"/>
    </row>
    <row r="1849" spans="1:9" x14ac:dyDescent="0.35">
      <c r="A1849" s="12" t="e">
        <f t="shared" si="94"/>
        <v>#N/A</v>
      </c>
      <c r="B1849" s="12">
        <f t="shared" si="95"/>
        <v>1</v>
      </c>
      <c r="C1849" s="12" t="e">
        <f t="shared" si="96"/>
        <v>#N/A</v>
      </c>
      <c r="D1849" t="s">
        <v>252</v>
      </c>
      <c r="E1849" t="s">
        <v>265</v>
      </c>
      <c r="F1849" t="s">
        <v>268</v>
      </c>
      <c r="I1849" s="12"/>
    </row>
    <row r="1850" spans="1:9" x14ac:dyDescent="0.35">
      <c r="A1850" s="12" t="e">
        <f t="shared" si="94"/>
        <v>#N/A</v>
      </c>
      <c r="B1850" s="12">
        <f t="shared" si="95"/>
        <v>1</v>
      </c>
      <c r="C1850" s="12" t="e">
        <f t="shared" si="96"/>
        <v>#N/A</v>
      </c>
      <c r="D1850" t="s">
        <v>269</v>
      </c>
      <c r="E1850" t="s">
        <v>270</v>
      </c>
      <c r="F1850" t="s">
        <v>52</v>
      </c>
      <c r="I1850" s="12"/>
    </row>
    <row r="1851" spans="1:9" x14ac:dyDescent="0.35">
      <c r="A1851" s="12" t="e">
        <f t="shared" si="94"/>
        <v>#N/A</v>
      </c>
      <c r="B1851" s="12">
        <f t="shared" si="95"/>
        <v>1</v>
      </c>
      <c r="C1851" s="12" t="e">
        <f t="shared" si="96"/>
        <v>#N/A</v>
      </c>
      <c r="D1851" t="s">
        <v>269</v>
      </c>
      <c r="E1851" t="s">
        <v>271</v>
      </c>
      <c r="F1851" t="s">
        <v>52</v>
      </c>
      <c r="I1851" s="12"/>
    </row>
    <row r="1852" spans="1:9" x14ac:dyDescent="0.35">
      <c r="A1852" s="12" t="e">
        <f t="shared" si="94"/>
        <v>#N/A</v>
      </c>
      <c r="B1852" s="12">
        <f t="shared" si="95"/>
        <v>1</v>
      </c>
      <c r="C1852" s="12" t="e">
        <f t="shared" si="96"/>
        <v>#N/A</v>
      </c>
      <c r="D1852" t="s">
        <v>269</v>
      </c>
      <c r="E1852" t="s">
        <v>272</v>
      </c>
      <c r="F1852" t="s">
        <v>52</v>
      </c>
      <c r="I1852" s="12"/>
    </row>
    <row r="1853" spans="1:9" x14ac:dyDescent="0.35">
      <c r="A1853" s="12" t="e">
        <f t="shared" si="94"/>
        <v>#N/A</v>
      </c>
      <c r="B1853" s="12">
        <f t="shared" si="95"/>
        <v>1</v>
      </c>
      <c r="C1853" s="12" t="e">
        <f t="shared" si="96"/>
        <v>#N/A</v>
      </c>
      <c r="D1853" t="s">
        <v>269</v>
      </c>
      <c r="E1853" t="s">
        <v>273</v>
      </c>
      <c r="F1853" t="s">
        <v>273</v>
      </c>
      <c r="I1853" s="12"/>
    </row>
    <row r="1854" spans="1:9" x14ac:dyDescent="0.35">
      <c r="A1854" s="12" t="str">
        <f t="shared" si="94"/>
        <v>A69B1</v>
      </c>
      <c r="B1854" s="12">
        <f t="shared" si="95"/>
        <v>1</v>
      </c>
      <c r="C1854" s="12">
        <f t="shared" si="96"/>
        <v>69</v>
      </c>
      <c r="D1854" t="s">
        <v>269</v>
      </c>
      <c r="E1854" t="s">
        <v>274</v>
      </c>
      <c r="F1854" t="s">
        <v>52</v>
      </c>
      <c r="I1854" s="12"/>
    </row>
    <row r="1855" spans="1:9" x14ac:dyDescent="0.35">
      <c r="A1855" s="12" t="e">
        <f t="shared" si="94"/>
        <v>#N/A</v>
      </c>
      <c r="B1855" s="12">
        <f t="shared" si="95"/>
        <v>1</v>
      </c>
      <c r="C1855" s="12" t="e">
        <f t="shared" si="96"/>
        <v>#N/A</v>
      </c>
      <c r="D1855" t="s">
        <v>269</v>
      </c>
      <c r="E1855" t="s">
        <v>275</v>
      </c>
      <c r="F1855" t="s">
        <v>52</v>
      </c>
      <c r="I1855" s="12"/>
    </row>
    <row r="1856" spans="1:9" x14ac:dyDescent="0.35">
      <c r="A1856" s="12" t="e">
        <f t="shared" si="94"/>
        <v>#N/A</v>
      </c>
      <c r="B1856" s="12">
        <f t="shared" si="95"/>
        <v>1</v>
      </c>
      <c r="C1856" s="12" t="e">
        <f t="shared" si="96"/>
        <v>#N/A</v>
      </c>
      <c r="D1856" t="s">
        <v>269</v>
      </c>
      <c r="E1856" t="s">
        <v>276</v>
      </c>
      <c r="F1856" t="s">
        <v>52</v>
      </c>
      <c r="I1856" s="12"/>
    </row>
    <row r="1857" spans="1:9" x14ac:dyDescent="0.35">
      <c r="A1857" s="12" t="e">
        <f t="shared" si="94"/>
        <v>#N/A</v>
      </c>
      <c r="B1857" s="12">
        <f t="shared" si="95"/>
        <v>1</v>
      </c>
      <c r="C1857" s="12" t="e">
        <f t="shared" si="96"/>
        <v>#N/A</v>
      </c>
      <c r="D1857" t="s">
        <v>269</v>
      </c>
      <c r="E1857" t="s">
        <v>277</v>
      </c>
      <c r="F1857" t="s">
        <v>52</v>
      </c>
      <c r="I1857" s="12"/>
    </row>
    <row r="1858" spans="1:9" x14ac:dyDescent="0.35">
      <c r="A1858" s="12" t="e">
        <f t="shared" si="94"/>
        <v>#N/A</v>
      </c>
      <c r="B1858" s="12">
        <f t="shared" si="95"/>
        <v>1</v>
      </c>
      <c r="C1858" s="12" t="e">
        <f t="shared" si="96"/>
        <v>#N/A</v>
      </c>
      <c r="D1858" t="s">
        <v>269</v>
      </c>
      <c r="E1858" t="s">
        <v>278</v>
      </c>
      <c r="F1858" t="s">
        <v>52</v>
      </c>
      <c r="I1858" s="12"/>
    </row>
    <row r="1859" spans="1:9" x14ac:dyDescent="0.35">
      <c r="A1859" s="12" t="e">
        <f t="shared" ref="A1859:A1919" si="97">"A"&amp;C1859&amp;"B"&amp;B1859</f>
        <v>#N/A</v>
      </c>
      <c r="B1859" s="12">
        <f t="shared" si="95"/>
        <v>1</v>
      </c>
      <c r="C1859" s="12" t="e">
        <f t="shared" ref="C1859:C1919" si="98">VLOOKUP(D1859&amp;E1859&amp;F1859,T:U,2,FALSE)</f>
        <v>#N/A</v>
      </c>
      <c r="D1859" t="s">
        <v>269</v>
      </c>
      <c r="E1859" t="s">
        <v>279</v>
      </c>
      <c r="F1859" t="s">
        <v>52</v>
      </c>
      <c r="I1859" s="12"/>
    </row>
    <row r="1860" spans="1:9" x14ac:dyDescent="0.35">
      <c r="A1860" s="12" t="e">
        <f t="shared" si="97"/>
        <v>#N/A</v>
      </c>
      <c r="B1860" s="12">
        <f t="shared" ref="B1860:B1919" si="99">IFERROR(IF(C1860=C1859,B1859+1,1),1)</f>
        <v>1</v>
      </c>
      <c r="C1860" s="12" t="e">
        <f t="shared" si="98"/>
        <v>#N/A</v>
      </c>
      <c r="D1860" t="s">
        <v>269</v>
      </c>
      <c r="E1860" t="s">
        <v>280</v>
      </c>
      <c r="F1860" t="s">
        <v>52</v>
      </c>
      <c r="I1860" s="12"/>
    </row>
    <row r="1861" spans="1:9" x14ac:dyDescent="0.35">
      <c r="A1861" s="12" t="e">
        <f t="shared" si="97"/>
        <v>#N/A</v>
      </c>
      <c r="B1861" s="12">
        <f t="shared" si="99"/>
        <v>1</v>
      </c>
      <c r="C1861" s="12" t="e">
        <f t="shared" si="98"/>
        <v>#N/A</v>
      </c>
      <c r="D1861" t="s">
        <v>269</v>
      </c>
      <c r="E1861" t="s">
        <v>281</v>
      </c>
      <c r="F1861" t="s">
        <v>52</v>
      </c>
      <c r="I1861" s="12"/>
    </row>
    <row r="1862" spans="1:9" x14ac:dyDescent="0.35">
      <c r="A1862" s="12" t="e">
        <f t="shared" si="97"/>
        <v>#N/A</v>
      </c>
      <c r="B1862" s="12">
        <f t="shared" si="99"/>
        <v>1</v>
      </c>
      <c r="C1862" s="12" t="e">
        <f t="shared" si="98"/>
        <v>#N/A</v>
      </c>
      <c r="D1862" t="s">
        <v>269</v>
      </c>
      <c r="E1862" t="s">
        <v>282</v>
      </c>
      <c r="F1862" t="s">
        <v>52</v>
      </c>
      <c r="I1862" s="12"/>
    </row>
    <row r="1863" spans="1:9" x14ac:dyDescent="0.35">
      <c r="A1863" s="12" t="e">
        <f t="shared" si="97"/>
        <v>#N/A</v>
      </c>
      <c r="B1863" s="12">
        <f t="shared" si="99"/>
        <v>1</v>
      </c>
      <c r="C1863" s="12" t="e">
        <f t="shared" si="98"/>
        <v>#N/A</v>
      </c>
      <c r="D1863" t="s">
        <v>360</v>
      </c>
      <c r="E1863" t="s">
        <v>361</v>
      </c>
      <c r="F1863" t="s">
        <v>52</v>
      </c>
      <c r="I1863" s="12"/>
    </row>
    <row r="1864" spans="1:9" x14ac:dyDescent="0.35">
      <c r="A1864" s="12" t="str">
        <f t="shared" si="97"/>
        <v>A70B1</v>
      </c>
      <c r="B1864" s="12">
        <f t="shared" si="99"/>
        <v>1</v>
      </c>
      <c r="C1864" s="12">
        <f t="shared" si="98"/>
        <v>70</v>
      </c>
      <c r="D1864" t="s">
        <v>360</v>
      </c>
      <c r="E1864" t="s">
        <v>362</v>
      </c>
      <c r="F1864" t="s">
        <v>52</v>
      </c>
      <c r="I1864" s="12"/>
    </row>
    <row r="1865" spans="1:9" x14ac:dyDescent="0.35">
      <c r="A1865" s="12" t="e">
        <f t="shared" si="97"/>
        <v>#N/A</v>
      </c>
      <c r="B1865" s="12">
        <f t="shared" si="99"/>
        <v>1</v>
      </c>
      <c r="C1865" s="12" t="e">
        <f t="shared" si="98"/>
        <v>#N/A</v>
      </c>
      <c r="D1865" t="s">
        <v>363</v>
      </c>
      <c r="E1865" t="s">
        <v>301</v>
      </c>
      <c r="F1865" t="s">
        <v>364</v>
      </c>
      <c r="I1865" s="12"/>
    </row>
    <row r="1866" spans="1:9" x14ac:dyDescent="0.35">
      <c r="A1866" s="12" t="e">
        <f t="shared" si="97"/>
        <v>#N/A</v>
      </c>
      <c r="B1866" s="12">
        <f t="shared" si="99"/>
        <v>1</v>
      </c>
      <c r="C1866" s="12" t="e">
        <f t="shared" si="98"/>
        <v>#N/A</v>
      </c>
      <c r="D1866" t="s">
        <v>363</v>
      </c>
      <c r="E1866" t="s">
        <v>301</v>
      </c>
      <c r="F1866" t="s">
        <v>365</v>
      </c>
      <c r="I1866" s="12"/>
    </row>
    <row r="1867" spans="1:9" x14ac:dyDescent="0.35">
      <c r="A1867" s="12" t="e">
        <f t="shared" si="97"/>
        <v>#N/A</v>
      </c>
      <c r="B1867" s="12">
        <f t="shared" si="99"/>
        <v>1</v>
      </c>
      <c r="C1867" s="12" t="e">
        <f t="shared" si="98"/>
        <v>#N/A</v>
      </c>
      <c r="D1867" t="s">
        <v>363</v>
      </c>
      <c r="E1867" t="s">
        <v>301</v>
      </c>
      <c r="F1867" t="s">
        <v>366</v>
      </c>
      <c r="I1867" s="12"/>
    </row>
    <row r="1868" spans="1:9" x14ac:dyDescent="0.35">
      <c r="A1868" s="12" t="e">
        <f t="shared" si="97"/>
        <v>#N/A</v>
      </c>
      <c r="B1868" s="12">
        <f t="shared" si="99"/>
        <v>1</v>
      </c>
      <c r="C1868" s="12" t="e">
        <f t="shared" si="98"/>
        <v>#N/A</v>
      </c>
      <c r="D1868" t="s">
        <v>363</v>
      </c>
      <c r="E1868" t="s">
        <v>301</v>
      </c>
      <c r="F1868" t="s">
        <v>367</v>
      </c>
      <c r="I1868" s="12"/>
    </row>
    <row r="1869" spans="1:9" x14ac:dyDescent="0.35">
      <c r="A1869" s="12" t="e">
        <f t="shared" si="97"/>
        <v>#N/A</v>
      </c>
      <c r="B1869" s="12">
        <f t="shared" si="99"/>
        <v>1</v>
      </c>
      <c r="C1869" s="12" t="e">
        <f t="shared" si="98"/>
        <v>#N/A</v>
      </c>
      <c r="D1869" t="s">
        <v>363</v>
      </c>
      <c r="E1869" t="s">
        <v>301</v>
      </c>
      <c r="F1869" t="s">
        <v>368</v>
      </c>
      <c r="I1869" s="12"/>
    </row>
    <row r="1870" spans="1:9" x14ac:dyDescent="0.35">
      <c r="A1870" s="12" t="e">
        <f t="shared" si="97"/>
        <v>#N/A</v>
      </c>
      <c r="B1870" s="12">
        <f t="shared" si="99"/>
        <v>1</v>
      </c>
      <c r="C1870" s="12" t="e">
        <f t="shared" si="98"/>
        <v>#N/A</v>
      </c>
      <c r="D1870" t="s">
        <v>363</v>
      </c>
      <c r="E1870" t="s">
        <v>369</v>
      </c>
      <c r="F1870" t="s">
        <v>370</v>
      </c>
      <c r="I1870" s="12"/>
    </row>
    <row r="1871" spans="1:9" x14ac:dyDescent="0.35">
      <c r="A1871" s="12" t="e">
        <f t="shared" si="97"/>
        <v>#N/A</v>
      </c>
      <c r="B1871" s="12">
        <f t="shared" si="99"/>
        <v>1</v>
      </c>
      <c r="C1871" s="12" t="e">
        <f t="shared" si="98"/>
        <v>#N/A</v>
      </c>
      <c r="D1871" t="s">
        <v>363</v>
      </c>
      <c r="E1871" t="s">
        <v>369</v>
      </c>
      <c r="F1871" t="s">
        <v>371</v>
      </c>
      <c r="I1871" s="12"/>
    </row>
    <row r="1872" spans="1:9" x14ac:dyDescent="0.35">
      <c r="A1872" s="12" t="e">
        <f t="shared" si="97"/>
        <v>#N/A</v>
      </c>
      <c r="B1872" s="12">
        <f t="shared" si="99"/>
        <v>1</v>
      </c>
      <c r="C1872" s="12" t="e">
        <f t="shared" si="98"/>
        <v>#N/A</v>
      </c>
      <c r="D1872" t="s">
        <v>363</v>
      </c>
      <c r="E1872" t="s">
        <v>369</v>
      </c>
      <c r="F1872" t="s">
        <v>372</v>
      </c>
      <c r="I1872" s="12"/>
    </row>
    <row r="1873" spans="1:9" x14ac:dyDescent="0.35">
      <c r="A1873" s="12" t="e">
        <f t="shared" si="97"/>
        <v>#N/A</v>
      </c>
      <c r="B1873" s="12">
        <f t="shared" si="99"/>
        <v>1</v>
      </c>
      <c r="C1873" s="12" t="e">
        <f t="shared" si="98"/>
        <v>#N/A</v>
      </c>
      <c r="D1873" t="s">
        <v>363</v>
      </c>
      <c r="E1873" t="s">
        <v>369</v>
      </c>
      <c r="F1873" t="s">
        <v>373</v>
      </c>
      <c r="I1873" s="12"/>
    </row>
    <row r="1874" spans="1:9" x14ac:dyDescent="0.35">
      <c r="A1874" s="12" t="e">
        <f t="shared" si="97"/>
        <v>#N/A</v>
      </c>
      <c r="B1874" s="12">
        <f t="shared" si="99"/>
        <v>1</v>
      </c>
      <c r="C1874" s="12" t="e">
        <f t="shared" si="98"/>
        <v>#N/A</v>
      </c>
      <c r="D1874" t="s">
        <v>363</v>
      </c>
      <c r="E1874" t="s">
        <v>369</v>
      </c>
      <c r="F1874" t="s">
        <v>374</v>
      </c>
      <c r="I1874" s="12"/>
    </row>
    <row r="1875" spans="1:9" x14ac:dyDescent="0.35">
      <c r="A1875" s="12" t="e">
        <f t="shared" si="97"/>
        <v>#N/A</v>
      </c>
      <c r="B1875" s="12">
        <f t="shared" si="99"/>
        <v>1</v>
      </c>
      <c r="C1875" s="12" t="e">
        <f t="shared" si="98"/>
        <v>#N/A</v>
      </c>
      <c r="D1875" t="s">
        <v>363</v>
      </c>
      <c r="E1875" t="s">
        <v>375</v>
      </c>
      <c r="F1875" t="s">
        <v>376</v>
      </c>
      <c r="I1875" s="12"/>
    </row>
    <row r="1876" spans="1:9" x14ac:dyDescent="0.35">
      <c r="A1876" s="12" t="e">
        <f t="shared" si="97"/>
        <v>#N/A</v>
      </c>
      <c r="B1876" s="12">
        <f t="shared" si="99"/>
        <v>1</v>
      </c>
      <c r="C1876" s="12" t="e">
        <f t="shared" si="98"/>
        <v>#N/A</v>
      </c>
      <c r="D1876" t="s">
        <v>363</v>
      </c>
      <c r="E1876" t="s">
        <v>375</v>
      </c>
      <c r="F1876" t="s">
        <v>377</v>
      </c>
      <c r="I1876" s="12"/>
    </row>
    <row r="1877" spans="1:9" x14ac:dyDescent="0.35">
      <c r="A1877" s="12" t="e">
        <f t="shared" si="97"/>
        <v>#N/A</v>
      </c>
      <c r="B1877" s="12">
        <f t="shared" si="99"/>
        <v>1</v>
      </c>
      <c r="C1877" s="12" t="e">
        <f t="shared" si="98"/>
        <v>#N/A</v>
      </c>
      <c r="D1877" t="s">
        <v>378</v>
      </c>
      <c r="E1877" t="s">
        <v>379</v>
      </c>
      <c r="F1877" t="s">
        <v>380</v>
      </c>
      <c r="I1877" s="12"/>
    </row>
    <row r="1878" spans="1:9" x14ac:dyDescent="0.35">
      <c r="A1878" s="12" t="e">
        <f t="shared" si="97"/>
        <v>#N/A</v>
      </c>
      <c r="B1878" s="12">
        <f t="shared" si="99"/>
        <v>1</v>
      </c>
      <c r="C1878" s="12" t="e">
        <f t="shared" si="98"/>
        <v>#N/A</v>
      </c>
      <c r="D1878" t="s">
        <v>378</v>
      </c>
      <c r="E1878" t="s">
        <v>379</v>
      </c>
      <c r="F1878" t="s">
        <v>381</v>
      </c>
    </row>
    <row r="1879" spans="1:9" x14ac:dyDescent="0.35">
      <c r="A1879" s="12" t="e">
        <f t="shared" si="97"/>
        <v>#N/A</v>
      </c>
      <c r="B1879" s="12">
        <f t="shared" si="99"/>
        <v>1</v>
      </c>
      <c r="C1879" s="12" t="e">
        <f t="shared" si="98"/>
        <v>#N/A</v>
      </c>
      <c r="D1879" t="s">
        <v>378</v>
      </c>
      <c r="E1879" t="s">
        <v>379</v>
      </c>
      <c r="F1879" t="s">
        <v>382</v>
      </c>
    </row>
    <row r="1880" spans="1:9" x14ac:dyDescent="0.35">
      <c r="A1880" s="12" t="e">
        <f t="shared" si="97"/>
        <v>#N/A</v>
      </c>
      <c r="B1880" s="12">
        <f t="shared" si="99"/>
        <v>1</v>
      </c>
      <c r="C1880" s="12" t="e">
        <f t="shared" si="98"/>
        <v>#N/A</v>
      </c>
      <c r="D1880" t="s">
        <v>378</v>
      </c>
      <c r="E1880" t="s">
        <v>379</v>
      </c>
      <c r="F1880" t="s">
        <v>383</v>
      </c>
    </row>
    <row r="1881" spans="1:9" x14ac:dyDescent="0.35">
      <c r="A1881" s="12" t="e">
        <f t="shared" si="97"/>
        <v>#N/A</v>
      </c>
      <c r="B1881" s="12">
        <f t="shared" si="99"/>
        <v>1</v>
      </c>
      <c r="C1881" s="12" t="e">
        <f t="shared" si="98"/>
        <v>#N/A</v>
      </c>
      <c r="D1881" t="s">
        <v>378</v>
      </c>
      <c r="E1881" t="s">
        <v>379</v>
      </c>
      <c r="F1881" t="s">
        <v>384</v>
      </c>
    </row>
    <row r="1882" spans="1:9" x14ac:dyDescent="0.35">
      <c r="A1882" s="12" t="e">
        <f t="shared" si="97"/>
        <v>#N/A</v>
      </c>
      <c r="B1882" s="12">
        <f t="shared" si="99"/>
        <v>1</v>
      </c>
      <c r="C1882" s="12" t="e">
        <f t="shared" si="98"/>
        <v>#N/A</v>
      </c>
      <c r="D1882" t="s">
        <v>378</v>
      </c>
      <c r="E1882" t="s">
        <v>379</v>
      </c>
      <c r="F1882" t="s">
        <v>385</v>
      </c>
    </row>
    <row r="1883" spans="1:9" x14ac:dyDescent="0.35">
      <c r="A1883" s="12" t="str">
        <f t="shared" si="97"/>
        <v>A71B1</v>
      </c>
      <c r="B1883" s="12">
        <f t="shared" si="99"/>
        <v>1</v>
      </c>
      <c r="C1883" s="12">
        <f t="shared" si="98"/>
        <v>71</v>
      </c>
      <c r="D1883" t="s">
        <v>378</v>
      </c>
      <c r="E1883" t="s">
        <v>386</v>
      </c>
      <c r="F1883" t="s">
        <v>387</v>
      </c>
    </row>
    <row r="1884" spans="1:9" x14ac:dyDescent="0.35">
      <c r="A1884" s="12" t="str">
        <f t="shared" si="97"/>
        <v>A72B1</v>
      </c>
      <c r="B1884" s="12">
        <f t="shared" si="99"/>
        <v>1</v>
      </c>
      <c r="C1884" s="12">
        <f t="shared" si="98"/>
        <v>72</v>
      </c>
      <c r="D1884" t="s">
        <v>378</v>
      </c>
      <c r="E1884" t="s">
        <v>386</v>
      </c>
      <c r="F1884" t="s">
        <v>388</v>
      </c>
    </row>
    <row r="1885" spans="1:9" x14ac:dyDescent="0.35">
      <c r="A1885" s="12" t="e">
        <f t="shared" si="97"/>
        <v>#N/A</v>
      </c>
      <c r="B1885" s="12">
        <f t="shared" si="99"/>
        <v>1</v>
      </c>
      <c r="C1885" s="12" t="e">
        <f t="shared" si="98"/>
        <v>#N/A</v>
      </c>
      <c r="D1885" t="s">
        <v>378</v>
      </c>
      <c r="E1885" t="s">
        <v>386</v>
      </c>
      <c r="F1885" t="s">
        <v>389</v>
      </c>
    </row>
    <row r="1886" spans="1:9" x14ac:dyDescent="0.35">
      <c r="A1886" s="12" t="str">
        <f t="shared" si="97"/>
        <v>A73B1</v>
      </c>
      <c r="B1886" s="12">
        <f t="shared" si="99"/>
        <v>1</v>
      </c>
      <c r="C1886" s="12">
        <f t="shared" si="98"/>
        <v>73</v>
      </c>
      <c r="D1886" t="s">
        <v>378</v>
      </c>
      <c r="E1886" t="s">
        <v>386</v>
      </c>
      <c r="F1886" t="s">
        <v>390</v>
      </c>
    </row>
    <row r="1887" spans="1:9" x14ac:dyDescent="0.35">
      <c r="A1887" s="12" t="e">
        <f t="shared" si="97"/>
        <v>#N/A</v>
      </c>
      <c r="B1887" s="12">
        <f t="shared" si="99"/>
        <v>1</v>
      </c>
      <c r="C1887" s="12" t="e">
        <f t="shared" si="98"/>
        <v>#N/A</v>
      </c>
      <c r="D1887" t="s">
        <v>378</v>
      </c>
      <c r="E1887" t="s">
        <v>386</v>
      </c>
      <c r="F1887" t="s">
        <v>391</v>
      </c>
    </row>
    <row r="1888" spans="1:9" x14ac:dyDescent="0.35">
      <c r="A1888" s="12" t="e">
        <f t="shared" si="97"/>
        <v>#N/A</v>
      </c>
      <c r="B1888" s="12">
        <f t="shared" si="99"/>
        <v>1</v>
      </c>
      <c r="C1888" s="12" t="e">
        <f t="shared" si="98"/>
        <v>#N/A</v>
      </c>
      <c r="D1888" t="s">
        <v>378</v>
      </c>
      <c r="E1888" t="s">
        <v>386</v>
      </c>
      <c r="F1888" t="s">
        <v>392</v>
      </c>
    </row>
    <row r="1889" spans="1:6" x14ac:dyDescent="0.35">
      <c r="A1889" s="12" t="str">
        <f t="shared" si="97"/>
        <v>A74B1</v>
      </c>
      <c r="B1889" s="12">
        <f t="shared" si="99"/>
        <v>1</v>
      </c>
      <c r="C1889" s="12">
        <f t="shared" si="98"/>
        <v>74</v>
      </c>
      <c r="D1889" t="s">
        <v>378</v>
      </c>
      <c r="E1889" t="s">
        <v>386</v>
      </c>
      <c r="F1889" t="s">
        <v>393</v>
      </c>
    </row>
    <row r="1890" spans="1:6" x14ac:dyDescent="0.35">
      <c r="A1890" s="12" t="e">
        <f t="shared" si="97"/>
        <v>#N/A</v>
      </c>
      <c r="B1890" s="12">
        <f t="shared" si="99"/>
        <v>1</v>
      </c>
      <c r="C1890" s="12" t="e">
        <f t="shared" si="98"/>
        <v>#N/A</v>
      </c>
      <c r="D1890" t="s">
        <v>378</v>
      </c>
      <c r="E1890" t="s">
        <v>386</v>
      </c>
      <c r="F1890" t="s">
        <v>394</v>
      </c>
    </row>
    <row r="1891" spans="1:6" x14ac:dyDescent="0.35">
      <c r="A1891" s="12" t="str">
        <f t="shared" si="97"/>
        <v>A75B1</v>
      </c>
      <c r="B1891" s="12">
        <f t="shared" si="99"/>
        <v>1</v>
      </c>
      <c r="C1891" s="12">
        <f t="shared" si="98"/>
        <v>75</v>
      </c>
      <c r="D1891" t="s">
        <v>378</v>
      </c>
      <c r="E1891" t="s">
        <v>395</v>
      </c>
      <c r="F1891" t="s">
        <v>396</v>
      </c>
    </row>
    <row r="1892" spans="1:6" x14ac:dyDescent="0.35">
      <c r="A1892" s="12" t="e">
        <f t="shared" si="97"/>
        <v>#N/A</v>
      </c>
      <c r="B1892" s="12">
        <f t="shared" si="99"/>
        <v>1</v>
      </c>
      <c r="C1892" s="12" t="e">
        <f t="shared" si="98"/>
        <v>#N/A</v>
      </c>
      <c r="D1892" t="s">
        <v>378</v>
      </c>
      <c r="E1892" t="s">
        <v>395</v>
      </c>
      <c r="F1892" t="s">
        <v>397</v>
      </c>
    </row>
    <row r="1893" spans="1:6" x14ac:dyDescent="0.35">
      <c r="A1893" s="12" t="e">
        <f t="shared" si="97"/>
        <v>#N/A</v>
      </c>
      <c r="B1893" s="12">
        <f t="shared" si="99"/>
        <v>1</v>
      </c>
      <c r="C1893" s="12" t="e">
        <f t="shared" si="98"/>
        <v>#N/A</v>
      </c>
      <c r="D1893" t="s">
        <v>378</v>
      </c>
      <c r="E1893" t="s">
        <v>395</v>
      </c>
      <c r="F1893" t="s">
        <v>398</v>
      </c>
    </row>
    <row r="1894" spans="1:6" x14ac:dyDescent="0.35">
      <c r="A1894" s="12" t="str">
        <f t="shared" si="97"/>
        <v>A76B1</v>
      </c>
      <c r="B1894" s="12">
        <f t="shared" si="99"/>
        <v>1</v>
      </c>
      <c r="C1894" s="12">
        <f t="shared" si="98"/>
        <v>76</v>
      </c>
      <c r="D1894" t="s">
        <v>378</v>
      </c>
      <c r="E1894" t="s">
        <v>395</v>
      </c>
      <c r="F1894" t="s">
        <v>399</v>
      </c>
    </row>
    <row r="1895" spans="1:6" x14ac:dyDescent="0.35">
      <c r="A1895" s="12" t="str">
        <f t="shared" si="97"/>
        <v>A77B1</v>
      </c>
      <c r="B1895" s="12">
        <f t="shared" si="99"/>
        <v>1</v>
      </c>
      <c r="C1895" s="12">
        <f t="shared" si="98"/>
        <v>77</v>
      </c>
      <c r="D1895" t="s">
        <v>378</v>
      </c>
      <c r="E1895" t="s">
        <v>395</v>
      </c>
      <c r="F1895" t="s">
        <v>400</v>
      </c>
    </row>
    <row r="1896" spans="1:6" x14ac:dyDescent="0.35">
      <c r="A1896" s="12" t="e">
        <f t="shared" si="97"/>
        <v>#N/A</v>
      </c>
      <c r="B1896" s="12">
        <f t="shared" si="99"/>
        <v>1</v>
      </c>
      <c r="C1896" s="12" t="e">
        <f t="shared" si="98"/>
        <v>#N/A</v>
      </c>
      <c r="D1896" t="s">
        <v>378</v>
      </c>
      <c r="E1896" t="s">
        <v>395</v>
      </c>
      <c r="F1896" t="s">
        <v>401</v>
      </c>
    </row>
    <row r="1897" spans="1:6" x14ac:dyDescent="0.35">
      <c r="A1897" s="12" t="e">
        <f t="shared" si="97"/>
        <v>#N/A</v>
      </c>
      <c r="B1897" s="12">
        <f t="shared" si="99"/>
        <v>1</v>
      </c>
      <c r="C1897" s="12" t="e">
        <f t="shared" si="98"/>
        <v>#N/A</v>
      </c>
      <c r="D1897" t="s">
        <v>378</v>
      </c>
      <c r="E1897" t="s">
        <v>402</v>
      </c>
      <c r="F1897" t="s">
        <v>52</v>
      </c>
    </row>
    <row r="1898" spans="1:6" x14ac:dyDescent="0.35">
      <c r="A1898" s="12" t="e">
        <f t="shared" si="97"/>
        <v>#N/A</v>
      </c>
      <c r="B1898" s="12">
        <f t="shared" si="99"/>
        <v>1</v>
      </c>
      <c r="C1898" s="12" t="e">
        <f t="shared" si="98"/>
        <v>#N/A</v>
      </c>
      <c r="D1898" t="s">
        <v>378</v>
      </c>
      <c r="E1898" t="s">
        <v>403</v>
      </c>
      <c r="F1898" t="s">
        <v>52</v>
      </c>
    </row>
    <row r="1899" spans="1:6" x14ac:dyDescent="0.35">
      <c r="A1899" s="12" t="str">
        <f t="shared" si="97"/>
        <v>A78B1</v>
      </c>
      <c r="B1899" s="12">
        <f t="shared" si="99"/>
        <v>1</v>
      </c>
      <c r="C1899" s="12">
        <f t="shared" si="98"/>
        <v>78</v>
      </c>
      <c r="D1899" t="s">
        <v>378</v>
      </c>
      <c r="E1899" t="s">
        <v>404</v>
      </c>
      <c r="F1899" t="s">
        <v>52</v>
      </c>
    </row>
    <row r="1900" spans="1:6" x14ac:dyDescent="0.35">
      <c r="A1900" s="12" t="e">
        <f t="shared" si="97"/>
        <v>#N/A</v>
      </c>
      <c r="B1900" s="12">
        <f t="shared" si="99"/>
        <v>1</v>
      </c>
      <c r="C1900" s="12" t="e">
        <f t="shared" si="98"/>
        <v>#N/A</v>
      </c>
      <c r="D1900" t="s">
        <v>378</v>
      </c>
      <c r="E1900" t="s">
        <v>405</v>
      </c>
      <c r="F1900" t="s">
        <v>52</v>
      </c>
    </row>
    <row r="1901" spans="1:6" x14ac:dyDescent="0.35">
      <c r="A1901" s="12" t="e">
        <f t="shared" si="97"/>
        <v>#N/A</v>
      </c>
      <c r="B1901" s="12">
        <f t="shared" si="99"/>
        <v>1</v>
      </c>
      <c r="C1901" s="12" t="e">
        <f t="shared" si="98"/>
        <v>#N/A</v>
      </c>
      <c r="D1901" t="s">
        <v>406</v>
      </c>
      <c r="E1901" t="s">
        <v>407</v>
      </c>
      <c r="F1901" t="s">
        <v>407</v>
      </c>
    </row>
    <row r="1902" spans="1:6" x14ac:dyDescent="0.35">
      <c r="A1902" s="12" t="str">
        <f t="shared" si="97"/>
        <v>A79B1</v>
      </c>
      <c r="B1902" s="12">
        <f t="shared" si="99"/>
        <v>1</v>
      </c>
      <c r="C1902" s="12">
        <f t="shared" si="98"/>
        <v>79</v>
      </c>
      <c r="D1902" t="s">
        <v>406</v>
      </c>
      <c r="E1902" t="s">
        <v>408</v>
      </c>
      <c r="F1902" t="s">
        <v>409</v>
      </c>
    </row>
    <row r="1903" spans="1:6" x14ac:dyDescent="0.35">
      <c r="A1903" s="12" t="e">
        <f t="shared" si="97"/>
        <v>#N/A</v>
      </c>
      <c r="B1903" s="12">
        <f t="shared" si="99"/>
        <v>1</v>
      </c>
      <c r="C1903" s="12" t="e">
        <f t="shared" si="98"/>
        <v>#N/A</v>
      </c>
      <c r="D1903" t="s">
        <v>406</v>
      </c>
      <c r="E1903" t="s">
        <v>410</v>
      </c>
      <c r="F1903" t="s">
        <v>411</v>
      </c>
    </row>
    <row r="1904" spans="1:6" x14ac:dyDescent="0.35">
      <c r="A1904" s="12" t="e">
        <f t="shared" si="97"/>
        <v>#N/A</v>
      </c>
      <c r="B1904" s="12">
        <f t="shared" si="99"/>
        <v>1</v>
      </c>
      <c r="C1904" s="12" t="e">
        <f t="shared" si="98"/>
        <v>#N/A</v>
      </c>
      <c r="D1904" t="s">
        <v>406</v>
      </c>
      <c r="E1904" t="s">
        <v>410</v>
      </c>
      <c r="F1904" t="s">
        <v>412</v>
      </c>
    </row>
    <row r="1905" spans="1:6" x14ac:dyDescent="0.35">
      <c r="A1905" s="12" t="e">
        <f t="shared" si="97"/>
        <v>#N/A</v>
      </c>
      <c r="B1905" s="12">
        <f t="shared" si="99"/>
        <v>1</v>
      </c>
      <c r="C1905" s="12" t="e">
        <f t="shared" si="98"/>
        <v>#N/A</v>
      </c>
      <c r="D1905" t="s">
        <v>406</v>
      </c>
      <c r="E1905" t="s">
        <v>413</v>
      </c>
      <c r="F1905" t="s">
        <v>414</v>
      </c>
    </row>
    <row r="1906" spans="1:6" x14ac:dyDescent="0.35">
      <c r="A1906" s="12" t="e">
        <f t="shared" si="97"/>
        <v>#N/A</v>
      </c>
      <c r="B1906" s="12">
        <f t="shared" si="99"/>
        <v>1</v>
      </c>
      <c r="C1906" s="12" t="e">
        <f t="shared" si="98"/>
        <v>#N/A</v>
      </c>
      <c r="D1906" t="s">
        <v>406</v>
      </c>
      <c r="E1906" t="s">
        <v>413</v>
      </c>
      <c r="F1906" t="s">
        <v>415</v>
      </c>
    </row>
    <row r="1907" spans="1:6" x14ac:dyDescent="0.35">
      <c r="A1907" s="12" t="e">
        <f t="shared" si="97"/>
        <v>#N/A</v>
      </c>
      <c r="B1907" s="12">
        <f t="shared" si="99"/>
        <v>1</v>
      </c>
      <c r="C1907" s="12" t="e">
        <f t="shared" si="98"/>
        <v>#N/A</v>
      </c>
      <c r="D1907" t="s">
        <v>463</v>
      </c>
      <c r="E1907" t="s">
        <v>464</v>
      </c>
      <c r="F1907" t="s">
        <v>52</v>
      </c>
    </row>
    <row r="1908" spans="1:6" x14ac:dyDescent="0.35">
      <c r="A1908" s="12" t="e">
        <f t="shared" si="97"/>
        <v>#N/A</v>
      </c>
      <c r="B1908" s="12">
        <f t="shared" si="99"/>
        <v>1</v>
      </c>
      <c r="C1908" s="12" t="e">
        <f t="shared" si="98"/>
        <v>#N/A</v>
      </c>
      <c r="D1908" t="s">
        <v>463</v>
      </c>
      <c r="E1908" t="s">
        <v>465</v>
      </c>
      <c r="F1908" t="s">
        <v>52</v>
      </c>
    </row>
    <row r="1909" spans="1:6" x14ac:dyDescent="0.35">
      <c r="A1909" s="12" t="e">
        <f t="shared" si="97"/>
        <v>#N/A</v>
      </c>
      <c r="B1909" s="12">
        <f t="shared" si="99"/>
        <v>1</v>
      </c>
      <c r="C1909" s="12" t="e">
        <f t="shared" si="98"/>
        <v>#N/A</v>
      </c>
      <c r="D1909" t="s">
        <v>466</v>
      </c>
      <c r="E1909" t="s">
        <v>467</v>
      </c>
      <c r="F1909" t="s">
        <v>52</v>
      </c>
    </row>
    <row r="1910" spans="1:6" x14ac:dyDescent="0.35">
      <c r="A1910" s="12" t="e">
        <f t="shared" si="97"/>
        <v>#N/A</v>
      </c>
      <c r="B1910" s="12">
        <f t="shared" si="99"/>
        <v>1</v>
      </c>
      <c r="C1910" s="12" t="e">
        <f t="shared" si="98"/>
        <v>#N/A</v>
      </c>
      <c r="D1910" t="s">
        <v>466</v>
      </c>
      <c r="E1910" t="s">
        <v>468</v>
      </c>
      <c r="F1910" t="s">
        <v>52</v>
      </c>
    </row>
    <row r="1911" spans="1:6" x14ac:dyDescent="0.35">
      <c r="A1911" s="12" t="e">
        <f t="shared" si="97"/>
        <v>#N/A</v>
      </c>
      <c r="B1911" s="12">
        <f t="shared" si="99"/>
        <v>1</v>
      </c>
      <c r="C1911" s="12" t="e">
        <f t="shared" si="98"/>
        <v>#N/A</v>
      </c>
      <c r="D1911" t="s">
        <v>466</v>
      </c>
      <c r="E1911" t="s">
        <v>469</v>
      </c>
      <c r="F1911" t="s">
        <v>470</v>
      </c>
    </row>
    <row r="1912" spans="1:6" x14ac:dyDescent="0.35">
      <c r="A1912" s="12" t="e">
        <f t="shared" si="97"/>
        <v>#N/A</v>
      </c>
      <c r="B1912" s="12">
        <f t="shared" si="99"/>
        <v>1</v>
      </c>
      <c r="C1912" s="12" t="e">
        <f t="shared" si="98"/>
        <v>#N/A</v>
      </c>
      <c r="D1912" t="s">
        <v>466</v>
      </c>
      <c r="E1912" t="s">
        <v>469</v>
      </c>
      <c r="F1912" t="s">
        <v>471</v>
      </c>
    </row>
    <row r="1913" spans="1:6" x14ac:dyDescent="0.35">
      <c r="A1913" s="12" t="e">
        <f t="shared" si="97"/>
        <v>#N/A</v>
      </c>
      <c r="B1913" s="12">
        <f t="shared" si="99"/>
        <v>1</v>
      </c>
      <c r="C1913" s="12" t="e">
        <f t="shared" si="98"/>
        <v>#N/A</v>
      </c>
      <c r="D1913" t="s">
        <v>466</v>
      </c>
      <c r="E1913" t="s">
        <v>469</v>
      </c>
      <c r="F1913" t="s">
        <v>472</v>
      </c>
    </row>
    <row r="1914" spans="1:6" x14ac:dyDescent="0.35">
      <c r="A1914" s="12" t="e">
        <f t="shared" si="97"/>
        <v>#N/A</v>
      </c>
      <c r="B1914" s="12">
        <f t="shared" si="99"/>
        <v>1</v>
      </c>
      <c r="C1914" s="12" t="e">
        <f t="shared" si="98"/>
        <v>#N/A</v>
      </c>
      <c r="D1914" t="s">
        <v>466</v>
      </c>
      <c r="E1914" t="s">
        <v>469</v>
      </c>
      <c r="F1914" t="s">
        <v>473</v>
      </c>
    </row>
    <row r="1915" spans="1:6" x14ac:dyDescent="0.35">
      <c r="A1915" s="12" t="e">
        <f t="shared" si="97"/>
        <v>#N/A</v>
      </c>
      <c r="B1915" s="12">
        <f t="shared" si="99"/>
        <v>1</v>
      </c>
      <c r="C1915" s="12" t="e">
        <f t="shared" si="98"/>
        <v>#N/A</v>
      </c>
      <c r="D1915" t="s">
        <v>466</v>
      </c>
      <c r="E1915" t="s">
        <v>469</v>
      </c>
      <c r="F1915" t="s">
        <v>474</v>
      </c>
    </row>
    <row r="1916" spans="1:6" x14ac:dyDescent="0.35">
      <c r="A1916" s="12" t="e">
        <f t="shared" si="97"/>
        <v>#N/A</v>
      </c>
      <c r="B1916" s="12">
        <f t="shared" si="99"/>
        <v>1</v>
      </c>
      <c r="C1916" s="12" t="e">
        <f t="shared" si="98"/>
        <v>#N/A</v>
      </c>
      <c r="D1916" t="s">
        <v>466</v>
      </c>
      <c r="E1916" t="s">
        <v>475</v>
      </c>
      <c r="F1916" t="s">
        <v>476</v>
      </c>
    </row>
    <row r="1917" spans="1:6" x14ac:dyDescent="0.35">
      <c r="A1917" s="12" t="e">
        <f t="shared" si="97"/>
        <v>#N/A</v>
      </c>
      <c r="B1917" s="12">
        <f t="shared" si="99"/>
        <v>1</v>
      </c>
      <c r="C1917" s="12" t="e">
        <f t="shared" si="98"/>
        <v>#N/A</v>
      </c>
      <c r="D1917" t="s">
        <v>466</v>
      </c>
      <c r="E1917" t="s">
        <v>475</v>
      </c>
      <c r="F1917" t="s">
        <v>477</v>
      </c>
    </row>
    <row r="1918" spans="1:6" x14ac:dyDescent="0.35">
      <c r="A1918" s="12" t="e">
        <f t="shared" si="97"/>
        <v>#N/A</v>
      </c>
      <c r="B1918" s="12">
        <f t="shared" si="99"/>
        <v>1</v>
      </c>
      <c r="C1918" s="12" t="e">
        <f t="shared" si="98"/>
        <v>#N/A</v>
      </c>
      <c r="D1918" t="s">
        <v>466</v>
      </c>
      <c r="E1918" t="s">
        <v>478</v>
      </c>
      <c r="F1918" t="s">
        <v>479</v>
      </c>
    </row>
    <row r="1919" spans="1:6" x14ac:dyDescent="0.35">
      <c r="A1919" s="12" t="e">
        <f t="shared" si="97"/>
        <v>#N/A</v>
      </c>
      <c r="B1919" s="12">
        <f t="shared" si="99"/>
        <v>1</v>
      </c>
      <c r="C1919" s="12" t="e">
        <f t="shared" si="98"/>
        <v>#N/A</v>
      </c>
      <c r="D1919" t="s">
        <v>466</v>
      </c>
      <c r="E1919" t="s">
        <v>478</v>
      </c>
      <c r="F1919" t="s">
        <v>480</v>
      </c>
    </row>
    <row r="1966" spans="3:3" x14ac:dyDescent="0.35">
      <c r="C1966"/>
    </row>
    <row r="1967" spans="3:3" x14ac:dyDescent="0.35">
      <c r="C1967"/>
    </row>
    <row r="1968" spans="3:3" x14ac:dyDescent="0.35">
      <c r="C1968"/>
    </row>
    <row r="1969" spans="3:3" x14ac:dyDescent="0.35">
      <c r="C1969"/>
    </row>
    <row r="1970" spans="3:3" x14ac:dyDescent="0.35">
      <c r="C1970"/>
    </row>
    <row r="1971" spans="3:3" x14ac:dyDescent="0.35">
      <c r="C1971"/>
    </row>
    <row r="1972" spans="3:3" x14ac:dyDescent="0.35">
      <c r="C1972"/>
    </row>
    <row r="1973" spans="3:3" x14ac:dyDescent="0.35">
      <c r="C1973"/>
    </row>
    <row r="1974" spans="3:3" x14ac:dyDescent="0.35">
      <c r="C1974"/>
    </row>
    <row r="1975" spans="3:3" x14ac:dyDescent="0.35">
      <c r="C1975"/>
    </row>
    <row r="1976" spans="3:3" x14ac:dyDescent="0.35">
      <c r="C1976"/>
    </row>
    <row r="1977" spans="3:3" x14ac:dyDescent="0.35">
      <c r="C1977"/>
    </row>
    <row r="1978" spans="3:3" x14ac:dyDescent="0.35">
      <c r="C1978"/>
    </row>
    <row r="1979" spans="3:3" x14ac:dyDescent="0.35">
      <c r="C1979"/>
    </row>
    <row r="1980" spans="3:3" x14ac:dyDescent="0.35">
      <c r="C1980"/>
    </row>
    <row r="1981" spans="3:3" x14ac:dyDescent="0.35">
      <c r="C1981"/>
    </row>
    <row r="1982" spans="3:3" x14ac:dyDescent="0.35">
      <c r="C1982"/>
    </row>
    <row r="1983" spans="3:3" x14ac:dyDescent="0.35">
      <c r="C1983"/>
    </row>
    <row r="1984" spans="3:3" x14ac:dyDescent="0.35">
      <c r="C1984"/>
    </row>
    <row r="1985" spans="3:3" x14ac:dyDescent="0.35">
      <c r="C1985"/>
    </row>
    <row r="1986" spans="3:3" x14ac:dyDescent="0.35">
      <c r="C1986"/>
    </row>
    <row r="1987" spans="3:3" x14ac:dyDescent="0.35">
      <c r="C1987"/>
    </row>
    <row r="1988" spans="3:3" x14ac:dyDescent="0.35">
      <c r="C1988"/>
    </row>
    <row r="1989" spans="3:3" x14ac:dyDescent="0.35">
      <c r="C1989"/>
    </row>
    <row r="1990" spans="3:3" x14ac:dyDescent="0.35">
      <c r="C1990"/>
    </row>
    <row r="1991" spans="3:3" x14ac:dyDescent="0.35">
      <c r="C1991"/>
    </row>
    <row r="1992" spans="3:3" x14ac:dyDescent="0.35">
      <c r="C1992"/>
    </row>
    <row r="1993" spans="3:3" x14ac:dyDescent="0.35">
      <c r="C1993"/>
    </row>
    <row r="1994" spans="3:3" x14ac:dyDescent="0.35">
      <c r="C1994"/>
    </row>
    <row r="1995" spans="3:3" x14ac:dyDescent="0.35">
      <c r="C1995"/>
    </row>
    <row r="1996" spans="3:3" x14ac:dyDescent="0.35">
      <c r="C1996"/>
    </row>
    <row r="1997" spans="3:3" x14ac:dyDescent="0.35">
      <c r="C1997"/>
    </row>
    <row r="1998" spans="3:3" x14ac:dyDescent="0.35">
      <c r="C1998"/>
    </row>
    <row r="1999" spans="3:3" x14ac:dyDescent="0.35">
      <c r="C1999"/>
    </row>
    <row r="2000" spans="3:3" x14ac:dyDescent="0.35">
      <c r="C2000"/>
    </row>
    <row r="2001" spans="3:3" x14ac:dyDescent="0.35">
      <c r="C2001"/>
    </row>
    <row r="2002" spans="3:3" x14ac:dyDescent="0.35">
      <c r="C2002"/>
    </row>
    <row r="2003" spans="3:3" x14ac:dyDescent="0.35">
      <c r="C2003"/>
    </row>
    <row r="2004" spans="3:3" x14ac:dyDescent="0.35">
      <c r="C2004"/>
    </row>
    <row r="2005" spans="3:3" x14ac:dyDescent="0.35">
      <c r="C2005"/>
    </row>
    <row r="2006" spans="3:3" x14ac:dyDescent="0.35">
      <c r="C2006"/>
    </row>
    <row r="2007" spans="3:3" x14ac:dyDescent="0.35">
      <c r="C2007"/>
    </row>
    <row r="2008" spans="3:3" x14ac:dyDescent="0.35">
      <c r="C2008"/>
    </row>
    <row r="2009" spans="3:3" x14ac:dyDescent="0.35">
      <c r="C2009"/>
    </row>
    <row r="2010" spans="3:3" x14ac:dyDescent="0.35">
      <c r="C2010"/>
    </row>
    <row r="2011" spans="3:3" x14ac:dyDescent="0.35">
      <c r="C2011"/>
    </row>
    <row r="2012" spans="3:3" x14ac:dyDescent="0.35">
      <c r="C2012"/>
    </row>
    <row r="2013" spans="3:3" x14ac:dyDescent="0.35">
      <c r="C2013"/>
    </row>
    <row r="2014" spans="3:3" x14ac:dyDescent="0.35">
      <c r="C2014"/>
    </row>
    <row r="2015" spans="3:3" x14ac:dyDescent="0.35">
      <c r="C2015"/>
    </row>
    <row r="2016" spans="3:3" x14ac:dyDescent="0.35">
      <c r="C2016"/>
    </row>
    <row r="2017" spans="3:3" x14ac:dyDescent="0.35">
      <c r="C2017"/>
    </row>
    <row r="2018" spans="3:3" x14ac:dyDescent="0.35">
      <c r="C2018"/>
    </row>
    <row r="2019" spans="3:3" x14ac:dyDescent="0.35">
      <c r="C2019"/>
    </row>
    <row r="2020" spans="3:3" x14ac:dyDescent="0.35">
      <c r="C2020"/>
    </row>
    <row r="2021" spans="3:3" x14ac:dyDescent="0.35">
      <c r="C2021"/>
    </row>
    <row r="2022" spans="3:3" x14ac:dyDescent="0.35">
      <c r="C2022"/>
    </row>
    <row r="2023" spans="3:3" x14ac:dyDescent="0.35">
      <c r="C2023"/>
    </row>
    <row r="2024" spans="3:3" x14ac:dyDescent="0.35">
      <c r="C2024"/>
    </row>
    <row r="2025" spans="3:3" x14ac:dyDescent="0.35">
      <c r="C2025"/>
    </row>
    <row r="2026" spans="3:3" x14ac:dyDescent="0.35">
      <c r="C2026"/>
    </row>
    <row r="2027" spans="3:3" x14ac:dyDescent="0.35">
      <c r="C2027"/>
    </row>
    <row r="2028" spans="3:3" x14ac:dyDescent="0.35">
      <c r="C2028"/>
    </row>
    <row r="2029" spans="3:3" x14ac:dyDescent="0.35">
      <c r="C2029"/>
    </row>
    <row r="2030" spans="3:3" x14ac:dyDescent="0.35">
      <c r="C2030"/>
    </row>
    <row r="2031" spans="3:3" x14ac:dyDescent="0.35">
      <c r="C2031"/>
    </row>
    <row r="2032" spans="3:3" x14ac:dyDescent="0.35">
      <c r="C2032"/>
    </row>
    <row r="2033" spans="3:3" x14ac:dyDescent="0.35">
      <c r="C2033"/>
    </row>
    <row r="2034" spans="3:3" x14ac:dyDescent="0.35">
      <c r="C2034"/>
    </row>
    <row r="2035" spans="3:3" x14ac:dyDescent="0.35">
      <c r="C2035"/>
    </row>
    <row r="2036" spans="3:3" x14ac:dyDescent="0.35">
      <c r="C2036"/>
    </row>
    <row r="2037" spans="3:3" x14ac:dyDescent="0.35">
      <c r="C2037"/>
    </row>
    <row r="2038" spans="3:3" x14ac:dyDescent="0.35">
      <c r="C2038"/>
    </row>
    <row r="2039" spans="3:3" x14ac:dyDescent="0.35">
      <c r="C2039"/>
    </row>
    <row r="2040" spans="3:3" x14ac:dyDescent="0.35">
      <c r="C2040"/>
    </row>
    <row r="2041" spans="3:3" x14ac:dyDescent="0.35">
      <c r="C2041"/>
    </row>
    <row r="2042" spans="3:3" x14ac:dyDescent="0.35">
      <c r="C2042"/>
    </row>
    <row r="2043" spans="3:3" x14ac:dyDescent="0.35">
      <c r="C2043"/>
    </row>
    <row r="2044" spans="3:3" x14ac:dyDescent="0.35">
      <c r="C2044"/>
    </row>
    <row r="2045" spans="3:3" x14ac:dyDescent="0.35">
      <c r="C2045"/>
    </row>
    <row r="2046" spans="3:3" x14ac:dyDescent="0.35">
      <c r="C2046"/>
    </row>
    <row r="2047" spans="3:3" x14ac:dyDescent="0.35">
      <c r="C2047"/>
    </row>
    <row r="2048" spans="3:3" x14ac:dyDescent="0.35">
      <c r="C2048"/>
    </row>
    <row r="2049" spans="3:3" x14ac:dyDescent="0.35">
      <c r="C2049"/>
    </row>
    <row r="2050" spans="3:3" x14ac:dyDescent="0.35">
      <c r="C2050"/>
    </row>
    <row r="2051" spans="3:3" x14ac:dyDescent="0.35">
      <c r="C2051"/>
    </row>
    <row r="2052" spans="3:3" x14ac:dyDescent="0.35">
      <c r="C2052"/>
    </row>
    <row r="2053" spans="3:3" x14ac:dyDescent="0.35">
      <c r="C2053"/>
    </row>
    <row r="2054" spans="3:3" x14ac:dyDescent="0.35">
      <c r="C2054"/>
    </row>
    <row r="2055" spans="3:3" x14ac:dyDescent="0.35">
      <c r="C2055"/>
    </row>
    <row r="2056" spans="3:3" x14ac:dyDescent="0.35">
      <c r="C2056"/>
    </row>
    <row r="2057" spans="3:3" x14ac:dyDescent="0.35">
      <c r="C2057"/>
    </row>
    <row r="2058" spans="3:3" x14ac:dyDescent="0.35">
      <c r="C2058"/>
    </row>
    <row r="2059" spans="3:3" x14ac:dyDescent="0.35">
      <c r="C2059"/>
    </row>
    <row r="2060" spans="3:3" x14ac:dyDescent="0.35">
      <c r="C2060"/>
    </row>
    <row r="2061" spans="3:3" x14ac:dyDescent="0.35">
      <c r="C2061"/>
    </row>
    <row r="2062" spans="3:3" x14ac:dyDescent="0.35">
      <c r="C2062"/>
    </row>
    <row r="2063" spans="3:3" x14ac:dyDescent="0.35">
      <c r="C2063"/>
    </row>
    <row r="2064" spans="3:3" x14ac:dyDescent="0.35">
      <c r="C2064"/>
    </row>
    <row r="2065" spans="3:3" x14ac:dyDescent="0.35">
      <c r="C2065"/>
    </row>
    <row r="2066" spans="3:3" x14ac:dyDescent="0.35">
      <c r="C2066"/>
    </row>
    <row r="2067" spans="3:3" x14ac:dyDescent="0.35">
      <c r="C2067"/>
    </row>
    <row r="2068" spans="3:3" x14ac:dyDescent="0.35">
      <c r="C2068"/>
    </row>
    <row r="2069" spans="3:3" x14ac:dyDescent="0.35">
      <c r="C2069"/>
    </row>
    <row r="2070" spans="3:3" x14ac:dyDescent="0.35">
      <c r="C2070"/>
    </row>
    <row r="2071" spans="3:3" x14ac:dyDescent="0.35">
      <c r="C2071"/>
    </row>
    <row r="2072" spans="3:3" x14ac:dyDescent="0.35">
      <c r="C2072"/>
    </row>
    <row r="2073" spans="3:3" x14ac:dyDescent="0.35">
      <c r="C2073"/>
    </row>
    <row r="2074" spans="3:3" x14ac:dyDescent="0.35">
      <c r="C2074"/>
    </row>
    <row r="2075" spans="3:3" x14ac:dyDescent="0.35">
      <c r="C2075"/>
    </row>
    <row r="2076" spans="3:3" x14ac:dyDescent="0.35">
      <c r="C2076"/>
    </row>
    <row r="2077" spans="3:3" x14ac:dyDescent="0.35">
      <c r="C2077"/>
    </row>
    <row r="2078" spans="3:3" x14ac:dyDescent="0.35">
      <c r="C2078"/>
    </row>
    <row r="2079" spans="3:3" x14ac:dyDescent="0.35">
      <c r="C2079"/>
    </row>
    <row r="2080" spans="3:3" x14ac:dyDescent="0.35">
      <c r="C2080"/>
    </row>
    <row r="2081" spans="3:3" x14ac:dyDescent="0.35">
      <c r="C2081"/>
    </row>
    <row r="2082" spans="3:3" x14ac:dyDescent="0.35">
      <c r="C2082"/>
    </row>
    <row r="2083" spans="3:3" x14ac:dyDescent="0.35">
      <c r="C2083"/>
    </row>
    <row r="2084" spans="3:3" x14ac:dyDescent="0.35">
      <c r="C2084"/>
    </row>
    <row r="2085" spans="3:3" x14ac:dyDescent="0.35">
      <c r="C2085"/>
    </row>
    <row r="2086" spans="3:3" x14ac:dyDescent="0.35">
      <c r="C2086"/>
    </row>
    <row r="2087" spans="3:3" x14ac:dyDescent="0.35">
      <c r="C2087"/>
    </row>
    <row r="2088" spans="3:3" x14ac:dyDescent="0.35">
      <c r="C2088"/>
    </row>
    <row r="2089" spans="3:3" x14ac:dyDescent="0.35">
      <c r="C2089"/>
    </row>
    <row r="2090" spans="3:3" x14ac:dyDescent="0.35">
      <c r="C2090"/>
    </row>
    <row r="2091" spans="3:3" x14ac:dyDescent="0.35">
      <c r="C2091"/>
    </row>
    <row r="2092" spans="3:3" x14ac:dyDescent="0.35">
      <c r="C2092"/>
    </row>
    <row r="2093" spans="3:3" x14ac:dyDescent="0.35">
      <c r="C2093"/>
    </row>
    <row r="2094" spans="3:3" x14ac:dyDescent="0.35">
      <c r="C2094"/>
    </row>
    <row r="2095" spans="3:3" x14ac:dyDescent="0.35">
      <c r="C2095"/>
    </row>
    <row r="2096" spans="3:3" x14ac:dyDescent="0.35">
      <c r="C2096"/>
    </row>
    <row r="2097" spans="3:3" x14ac:dyDescent="0.35">
      <c r="C2097"/>
    </row>
    <row r="2098" spans="3:3" x14ac:dyDescent="0.35">
      <c r="C2098"/>
    </row>
    <row r="2099" spans="3:3" x14ac:dyDescent="0.35">
      <c r="C2099"/>
    </row>
    <row r="2100" spans="3:3" x14ac:dyDescent="0.35">
      <c r="C2100"/>
    </row>
    <row r="2101" spans="3:3" x14ac:dyDescent="0.35">
      <c r="C2101"/>
    </row>
    <row r="2102" spans="3:3" x14ac:dyDescent="0.35">
      <c r="C2102"/>
    </row>
    <row r="2103" spans="3:3" x14ac:dyDescent="0.35">
      <c r="C2103"/>
    </row>
    <row r="2104" spans="3:3" x14ac:dyDescent="0.35">
      <c r="C2104"/>
    </row>
    <row r="2105" spans="3:3" x14ac:dyDescent="0.35">
      <c r="C2105"/>
    </row>
    <row r="2106" spans="3:3" x14ac:dyDescent="0.35">
      <c r="C2106"/>
    </row>
    <row r="2107" spans="3:3" x14ac:dyDescent="0.35">
      <c r="C2107"/>
    </row>
    <row r="2108" spans="3:3" x14ac:dyDescent="0.35">
      <c r="C2108"/>
    </row>
    <row r="2109" spans="3:3" x14ac:dyDescent="0.35">
      <c r="C2109"/>
    </row>
    <row r="2110" spans="3:3" x14ac:dyDescent="0.35">
      <c r="C2110"/>
    </row>
    <row r="2111" spans="3:3" x14ac:dyDescent="0.35">
      <c r="C2111"/>
    </row>
    <row r="2112" spans="3:3" x14ac:dyDescent="0.35">
      <c r="C2112"/>
    </row>
    <row r="2113" spans="3:3" x14ac:dyDescent="0.35">
      <c r="C2113"/>
    </row>
    <row r="2114" spans="3:3" x14ac:dyDescent="0.35">
      <c r="C2114"/>
    </row>
    <row r="2115" spans="3:3" x14ac:dyDescent="0.35">
      <c r="C2115"/>
    </row>
    <row r="2116" spans="3:3" x14ac:dyDescent="0.35">
      <c r="C2116"/>
    </row>
    <row r="2117" spans="3:3" x14ac:dyDescent="0.35">
      <c r="C2117"/>
    </row>
    <row r="2118" spans="3:3" x14ac:dyDescent="0.35">
      <c r="C2118"/>
    </row>
    <row r="2119" spans="3:3" x14ac:dyDescent="0.35">
      <c r="C2119"/>
    </row>
    <row r="2120" spans="3:3" x14ac:dyDescent="0.35">
      <c r="C2120"/>
    </row>
    <row r="2121" spans="3:3" x14ac:dyDescent="0.35">
      <c r="C2121"/>
    </row>
    <row r="2122" spans="3:3" x14ac:dyDescent="0.35">
      <c r="C2122"/>
    </row>
    <row r="2123" spans="3:3" x14ac:dyDescent="0.35">
      <c r="C2123"/>
    </row>
    <row r="2124" spans="3:3" x14ac:dyDescent="0.35">
      <c r="C2124"/>
    </row>
    <row r="2125" spans="3:3" x14ac:dyDescent="0.35">
      <c r="C2125"/>
    </row>
    <row r="2126" spans="3:3" x14ac:dyDescent="0.35">
      <c r="C2126"/>
    </row>
    <row r="2127" spans="3:3" x14ac:dyDescent="0.35">
      <c r="C2127"/>
    </row>
    <row r="2128" spans="3:3" x14ac:dyDescent="0.35">
      <c r="C2128"/>
    </row>
    <row r="2129" spans="3:3" x14ac:dyDescent="0.35">
      <c r="C2129"/>
    </row>
    <row r="2130" spans="3:3" x14ac:dyDescent="0.35">
      <c r="C2130"/>
    </row>
    <row r="2131" spans="3:3" x14ac:dyDescent="0.35">
      <c r="C2131"/>
    </row>
    <row r="2132" spans="3:3" x14ac:dyDescent="0.35">
      <c r="C2132"/>
    </row>
    <row r="2133" spans="3:3" x14ac:dyDescent="0.35">
      <c r="C2133"/>
    </row>
    <row r="2134" spans="3:3" x14ac:dyDescent="0.35">
      <c r="C2134"/>
    </row>
    <row r="2135" spans="3:3" x14ac:dyDescent="0.35">
      <c r="C2135"/>
    </row>
    <row r="2136" spans="3:3" x14ac:dyDescent="0.35">
      <c r="C2136"/>
    </row>
    <row r="2137" spans="3:3" x14ac:dyDescent="0.35">
      <c r="C2137"/>
    </row>
    <row r="2138" spans="3:3" x14ac:dyDescent="0.35">
      <c r="C2138"/>
    </row>
    <row r="2139" spans="3:3" x14ac:dyDescent="0.35">
      <c r="C2139"/>
    </row>
    <row r="2140" spans="3:3" x14ac:dyDescent="0.35">
      <c r="C2140"/>
    </row>
    <row r="2141" spans="3:3" x14ac:dyDescent="0.35">
      <c r="C2141"/>
    </row>
    <row r="2142" spans="3:3" x14ac:dyDescent="0.35">
      <c r="C2142"/>
    </row>
    <row r="2143" spans="3:3" x14ac:dyDescent="0.35">
      <c r="C2143"/>
    </row>
    <row r="2144" spans="3:3" x14ac:dyDescent="0.35">
      <c r="C2144"/>
    </row>
    <row r="2145" spans="3:3" x14ac:dyDescent="0.35">
      <c r="C2145"/>
    </row>
    <row r="2146" spans="3:3" x14ac:dyDescent="0.35">
      <c r="C2146"/>
    </row>
    <row r="2147" spans="3:3" x14ac:dyDescent="0.35">
      <c r="C2147"/>
    </row>
    <row r="2148" spans="3:3" x14ac:dyDescent="0.35">
      <c r="C2148"/>
    </row>
    <row r="2149" spans="3:3" x14ac:dyDescent="0.35">
      <c r="C2149"/>
    </row>
    <row r="2150" spans="3:3" x14ac:dyDescent="0.35">
      <c r="C2150"/>
    </row>
    <row r="2151" spans="3:3" x14ac:dyDescent="0.35">
      <c r="C2151"/>
    </row>
    <row r="2152" spans="3:3" x14ac:dyDescent="0.35">
      <c r="C2152"/>
    </row>
    <row r="2153" spans="3:3" x14ac:dyDescent="0.35">
      <c r="C2153"/>
    </row>
    <row r="2154" spans="3:3" x14ac:dyDescent="0.35">
      <c r="C2154"/>
    </row>
    <row r="2155" spans="3:3" x14ac:dyDescent="0.35">
      <c r="C2155"/>
    </row>
    <row r="2156" spans="3:3" x14ac:dyDescent="0.35">
      <c r="C2156"/>
    </row>
    <row r="2157" spans="3:3" x14ac:dyDescent="0.35">
      <c r="C2157"/>
    </row>
    <row r="2158" spans="3:3" x14ac:dyDescent="0.35">
      <c r="C2158"/>
    </row>
    <row r="2159" spans="3:3" x14ac:dyDescent="0.35">
      <c r="C2159"/>
    </row>
    <row r="2160" spans="3:3" x14ac:dyDescent="0.35">
      <c r="C2160"/>
    </row>
    <row r="2161" spans="3:3" x14ac:dyDescent="0.35">
      <c r="C2161"/>
    </row>
    <row r="2162" spans="3:3" x14ac:dyDescent="0.35">
      <c r="C2162"/>
    </row>
    <row r="2163" spans="3:3" x14ac:dyDescent="0.35">
      <c r="C2163"/>
    </row>
    <row r="2164" spans="3:3" x14ac:dyDescent="0.35">
      <c r="C2164"/>
    </row>
    <row r="2165" spans="3:3" x14ac:dyDescent="0.35">
      <c r="C2165"/>
    </row>
    <row r="2166" spans="3:3" x14ac:dyDescent="0.35">
      <c r="C2166"/>
    </row>
    <row r="2167" spans="3:3" x14ac:dyDescent="0.35">
      <c r="C2167"/>
    </row>
    <row r="2168" spans="3:3" x14ac:dyDescent="0.35">
      <c r="C2168"/>
    </row>
    <row r="2169" spans="3:3" x14ac:dyDescent="0.35">
      <c r="C2169"/>
    </row>
    <row r="2170" spans="3:3" x14ac:dyDescent="0.35">
      <c r="C2170"/>
    </row>
    <row r="2171" spans="3:3" x14ac:dyDescent="0.35">
      <c r="C2171"/>
    </row>
    <row r="2172" spans="3:3" x14ac:dyDescent="0.35">
      <c r="C2172"/>
    </row>
    <row r="2173" spans="3:3" x14ac:dyDescent="0.35">
      <c r="C2173"/>
    </row>
    <row r="2174" spans="3:3" x14ac:dyDescent="0.35">
      <c r="C2174"/>
    </row>
    <row r="2175" spans="3:3" x14ac:dyDescent="0.35">
      <c r="C2175"/>
    </row>
    <row r="2176" spans="3:3" x14ac:dyDescent="0.35">
      <c r="C2176"/>
    </row>
    <row r="2177" spans="3:3" x14ac:dyDescent="0.35">
      <c r="C2177"/>
    </row>
    <row r="2178" spans="3:3" x14ac:dyDescent="0.35">
      <c r="C2178"/>
    </row>
    <row r="2179" spans="3:3" x14ac:dyDescent="0.35">
      <c r="C2179"/>
    </row>
    <row r="2180" spans="3:3" x14ac:dyDescent="0.35">
      <c r="C2180"/>
    </row>
    <row r="2181" spans="3:3" x14ac:dyDescent="0.35">
      <c r="C2181"/>
    </row>
    <row r="2182" spans="3:3" x14ac:dyDescent="0.35">
      <c r="C2182"/>
    </row>
    <row r="2183" spans="3:3" x14ac:dyDescent="0.35">
      <c r="C2183"/>
    </row>
    <row r="2184" spans="3:3" x14ac:dyDescent="0.35">
      <c r="C2184"/>
    </row>
    <row r="2185" spans="3:3" x14ac:dyDescent="0.35">
      <c r="C2185"/>
    </row>
    <row r="2186" spans="3:3" x14ac:dyDescent="0.35">
      <c r="C2186"/>
    </row>
    <row r="2187" spans="3:3" x14ac:dyDescent="0.35">
      <c r="C2187"/>
    </row>
    <row r="2188" spans="3:3" x14ac:dyDescent="0.35">
      <c r="C2188"/>
    </row>
    <row r="2189" spans="3:3" x14ac:dyDescent="0.35">
      <c r="C2189"/>
    </row>
    <row r="2190" spans="3:3" x14ac:dyDescent="0.35">
      <c r="C2190"/>
    </row>
    <row r="2191" spans="3:3" x14ac:dyDescent="0.35">
      <c r="C2191"/>
    </row>
    <row r="2192" spans="3:3" x14ac:dyDescent="0.35">
      <c r="C2192"/>
    </row>
    <row r="2193" spans="3:3" x14ac:dyDescent="0.35">
      <c r="C2193"/>
    </row>
    <row r="2194" spans="3:3" x14ac:dyDescent="0.35">
      <c r="C2194"/>
    </row>
    <row r="2195" spans="3:3" x14ac:dyDescent="0.35">
      <c r="C2195"/>
    </row>
    <row r="2196" spans="3:3" x14ac:dyDescent="0.35">
      <c r="C2196"/>
    </row>
    <row r="2197" spans="3:3" x14ac:dyDescent="0.35">
      <c r="C2197"/>
    </row>
    <row r="2198" spans="3:3" x14ac:dyDescent="0.35">
      <c r="C2198"/>
    </row>
    <row r="2199" spans="3:3" x14ac:dyDescent="0.35">
      <c r="C2199"/>
    </row>
    <row r="2200" spans="3:3" x14ac:dyDescent="0.35">
      <c r="C2200"/>
    </row>
    <row r="2201" spans="3:3" x14ac:dyDescent="0.35">
      <c r="C2201"/>
    </row>
    <row r="2202" spans="3:3" x14ac:dyDescent="0.35">
      <c r="C2202"/>
    </row>
    <row r="2203" spans="3:3" x14ac:dyDescent="0.35">
      <c r="C2203"/>
    </row>
    <row r="2204" spans="3:3" x14ac:dyDescent="0.35">
      <c r="C2204"/>
    </row>
    <row r="2205" spans="3:3" x14ac:dyDescent="0.35">
      <c r="C2205"/>
    </row>
    <row r="2206" spans="3:3" x14ac:dyDescent="0.35">
      <c r="C2206"/>
    </row>
    <row r="2207" spans="3:3" x14ac:dyDescent="0.35">
      <c r="C2207"/>
    </row>
    <row r="2208" spans="3:3" x14ac:dyDescent="0.35">
      <c r="C2208"/>
    </row>
    <row r="2209" spans="3:3" x14ac:dyDescent="0.35">
      <c r="C2209"/>
    </row>
    <row r="2210" spans="3:3" x14ac:dyDescent="0.35">
      <c r="C2210"/>
    </row>
    <row r="2211" spans="3:3" x14ac:dyDescent="0.35">
      <c r="C2211"/>
    </row>
    <row r="2212" spans="3:3" x14ac:dyDescent="0.35">
      <c r="C2212"/>
    </row>
    <row r="2213" spans="3:3" x14ac:dyDescent="0.35">
      <c r="C2213"/>
    </row>
    <row r="2214" spans="3:3" x14ac:dyDescent="0.35">
      <c r="C2214"/>
    </row>
    <row r="2215" spans="3:3" x14ac:dyDescent="0.35">
      <c r="C2215"/>
    </row>
    <row r="2216" spans="3:3" x14ac:dyDescent="0.35">
      <c r="C2216"/>
    </row>
    <row r="2217" spans="3:3" x14ac:dyDescent="0.35">
      <c r="C2217"/>
    </row>
    <row r="2218" spans="3:3" x14ac:dyDescent="0.35">
      <c r="C2218"/>
    </row>
    <row r="2219" spans="3:3" x14ac:dyDescent="0.35">
      <c r="C2219"/>
    </row>
    <row r="2220" spans="3:3" x14ac:dyDescent="0.35">
      <c r="C2220"/>
    </row>
    <row r="2221" spans="3:3" x14ac:dyDescent="0.35">
      <c r="C2221"/>
    </row>
    <row r="2222" spans="3:3" x14ac:dyDescent="0.35">
      <c r="C2222"/>
    </row>
    <row r="2223" spans="3:3" x14ac:dyDescent="0.35">
      <c r="C2223"/>
    </row>
    <row r="2224" spans="3:3" x14ac:dyDescent="0.35">
      <c r="C2224"/>
    </row>
    <row r="2225" spans="3:3" x14ac:dyDescent="0.35">
      <c r="C2225"/>
    </row>
    <row r="2226" spans="3:3" x14ac:dyDescent="0.35">
      <c r="C2226"/>
    </row>
    <row r="2227" spans="3:3" x14ac:dyDescent="0.35">
      <c r="C2227"/>
    </row>
    <row r="2228" spans="3:3" x14ac:dyDescent="0.35">
      <c r="C2228"/>
    </row>
    <row r="2229" spans="3:3" x14ac:dyDescent="0.35">
      <c r="C2229"/>
    </row>
    <row r="2230" spans="3:3" x14ac:dyDescent="0.35">
      <c r="C2230"/>
    </row>
    <row r="2231" spans="3:3" x14ac:dyDescent="0.35">
      <c r="C2231"/>
    </row>
    <row r="2232" spans="3:3" x14ac:dyDescent="0.35">
      <c r="C2232"/>
    </row>
    <row r="2233" spans="3:3" x14ac:dyDescent="0.35">
      <c r="C2233"/>
    </row>
    <row r="2234" spans="3:3" x14ac:dyDescent="0.35">
      <c r="C2234"/>
    </row>
    <row r="2235" spans="3:3" x14ac:dyDescent="0.35">
      <c r="C2235"/>
    </row>
    <row r="2236" spans="3:3" x14ac:dyDescent="0.35">
      <c r="C2236"/>
    </row>
    <row r="2237" spans="3:3" x14ac:dyDescent="0.35">
      <c r="C2237"/>
    </row>
    <row r="2238" spans="3:3" x14ac:dyDescent="0.35">
      <c r="C2238"/>
    </row>
    <row r="2239" spans="3:3" x14ac:dyDescent="0.35">
      <c r="C2239"/>
    </row>
    <row r="2240" spans="3:3" x14ac:dyDescent="0.35">
      <c r="C2240"/>
    </row>
    <row r="2241" spans="3:3" x14ac:dyDescent="0.35">
      <c r="C2241"/>
    </row>
    <row r="2242" spans="3:3" x14ac:dyDescent="0.35">
      <c r="C2242"/>
    </row>
    <row r="2243" spans="3:3" x14ac:dyDescent="0.35">
      <c r="C2243"/>
    </row>
    <row r="2244" spans="3:3" x14ac:dyDescent="0.35">
      <c r="C2244"/>
    </row>
    <row r="2245" spans="3:3" x14ac:dyDescent="0.35">
      <c r="C2245"/>
    </row>
    <row r="2246" spans="3:3" x14ac:dyDescent="0.35">
      <c r="C2246"/>
    </row>
    <row r="2247" spans="3:3" x14ac:dyDescent="0.35">
      <c r="C2247"/>
    </row>
    <row r="2248" spans="3:3" x14ac:dyDescent="0.35">
      <c r="C2248"/>
    </row>
    <row r="2249" spans="3:3" x14ac:dyDescent="0.35">
      <c r="C2249"/>
    </row>
    <row r="2250" spans="3:3" x14ac:dyDescent="0.35">
      <c r="C2250"/>
    </row>
    <row r="2251" spans="3:3" x14ac:dyDescent="0.35">
      <c r="C2251"/>
    </row>
    <row r="2252" spans="3:3" x14ac:dyDescent="0.35">
      <c r="C2252"/>
    </row>
    <row r="2253" spans="3:3" x14ac:dyDescent="0.35">
      <c r="C2253"/>
    </row>
    <row r="2254" spans="3:3" x14ac:dyDescent="0.35">
      <c r="C2254"/>
    </row>
    <row r="2255" spans="3:3" x14ac:dyDescent="0.35">
      <c r="C2255"/>
    </row>
    <row r="2256" spans="3:3" x14ac:dyDescent="0.35">
      <c r="C2256"/>
    </row>
    <row r="2257" spans="3:3" x14ac:dyDescent="0.35">
      <c r="C2257"/>
    </row>
    <row r="2258" spans="3:3" x14ac:dyDescent="0.35">
      <c r="C2258"/>
    </row>
    <row r="2259" spans="3:3" x14ac:dyDescent="0.35">
      <c r="C2259"/>
    </row>
    <row r="2260" spans="3:3" x14ac:dyDescent="0.35">
      <c r="C2260"/>
    </row>
    <row r="2261" spans="3:3" x14ac:dyDescent="0.35">
      <c r="C2261"/>
    </row>
    <row r="2262" spans="3:3" x14ac:dyDescent="0.35">
      <c r="C2262"/>
    </row>
    <row r="2263" spans="3:3" x14ac:dyDescent="0.35">
      <c r="C2263"/>
    </row>
    <row r="2264" spans="3:3" x14ac:dyDescent="0.35">
      <c r="C2264"/>
    </row>
    <row r="2265" spans="3:3" x14ac:dyDescent="0.35">
      <c r="C2265"/>
    </row>
    <row r="2266" spans="3:3" x14ac:dyDescent="0.35">
      <c r="C2266"/>
    </row>
    <row r="2267" spans="3:3" x14ac:dyDescent="0.35">
      <c r="C2267"/>
    </row>
    <row r="2268" spans="3:3" x14ac:dyDescent="0.35">
      <c r="C2268"/>
    </row>
    <row r="2269" spans="3:3" x14ac:dyDescent="0.35">
      <c r="C2269"/>
    </row>
    <row r="2270" spans="3:3" x14ac:dyDescent="0.35">
      <c r="C2270"/>
    </row>
    <row r="2271" spans="3:3" x14ac:dyDescent="0.35">
      <c r="C2271"/>
    </row>
    <row r="2272" spans="3:3" x14ac:dyDescent="0.35">
      <c r="C2272"/>
    </row>
    <row r="2273" spans="3:3" x14ac:dyDescent="0.35">
      <c r="C2273"/>
    </row>
    <row r="2274" spans="3:3" x14ac:dyDescent="0.35">
      <c r="C2274"/>
    </row>
    <row r="2275" spans="3:3" x14ac:dyDescent="0.35">
      <c r="C2275"/>
    </row>
    <row r="2276" spans="3:3" x14ac:dyDescent="0.35">
      <c r="C2276"/>
    </row>
    <row r="2277" spans="3:3" x14ac:dyDescent="0.35">
      <c r="C2277"/>
    </row>
    <row r="2278" spans="3:3" x14ac:dyDescent="0.35">
      <c r="C2278"/>
    </row>
    <row r="2279" spans="3:3" x14ac:dyDescent="0.35">
      <c r="C2279"/>
    </row>
    <row r="2280" spans="3:3" x14ac:dyDescent="0.35">
      <c r="C2280"/>
    </row>
    <row r="2281" spans="3:3" x14ac:dyDescent="0.35">
      <c r="C2281"/>
    </row>
    <row r="2282" spans="3:3" x14ac:dyDescent="0.35">
      <c r="C2282"/>
    </row>
    <row r="2283" spans="3:3" x14ac:dyDescent="0.35">
      <c r="C2283"/>
    </row>
    <row r="2284" spans="3:3" x14ac:dyDescent="0.35">
      <c r="C2284"/>
    </row>
    <row r="2285" spans="3:3" x14ac:dyDescent="0.35">
      <c r="C2285"/>
    </row>
    <row r="2286" spans="3:3" x14ac:dyDescent="0.35">
      <c r="C2286"/>
    </row>
    <row r="2287" spans="3:3" x14ac:dyDescent="0.35">
      <c r="C2287"/>
    </row>
    <row r="2288" spans="3:3" x14ac:dyDescent="0.35">
      <c r="C2288"/>
    </row>
    <row r="2289" spans="3:3" x14ac:dyDescent="0.35">
      <c r="C2289"/>
    </row>
    <row r="2290" spans="3:3" x14ac:dyDescent="0.35">
      <c r="C2290"/>
    </row>
    <row r="2291" spans="3:3" x14ac:dyDescent="0.35">
      <c r="C2291"/>
    </row>
    <row r="2292" spans="3:3" x14ac:dyDescent="0.35">
      <c r="C2292"/>
    </row>
    <row r="2293" spans="3:3" x14ac:dyDescent="0.35">
      <c r="C2293"/>
    </row>
    <row r="2294" spans="3:3" x14ac:dyDescent="0.35">
      <c r="C2294"/>
    </row>
    <row r="2295" spans="3:3" x14ac:dyDescent="0.35">
      <c r="C2295"/>
    </row>
    <row r="2296" spans="3:3" x14ac:dyDescent="0.35">
      <c r="C2296"/>
    </row>
    <row r="2297" spans="3:3" x14ac:dyDescent="0.35">
      <c r="C2297"/>
    </row>
    <row r="2298" spans="3:3" x14ac:dyDescent="0.35">
      <c r="C2298"/>
    </row>
    <row r="2299" spans="3:3" x14ac:dyDescent="0.35">
      <c r="C2299"/>
    </row>
    <row r="2300" spans="3:3" x14ac:dyDescent="0.35">
      <c r="C2300"/>
    </row>
    <row r="2301" spans="3:3" x14ac:dyDescent="0.35">
      <c r="C2301"/>
    </row>
    <row r="2302" spans="3:3" x14ac:dyDescent="0.35">
      <c r="C2302"/>
    </row>
    <row r="2303" spans="3:3" x14ac:dyDescent="0.35">
      <c r="C2303"/>
    </row>
    <row r="2304" spans="3:3" x14ac:dyDescent="0.35">
      <c r="C2304"/>
    </row>
    <row r="2305" spans="3:3" x14ac:dyDescent="0.35">
      <c r="C2305"/>
    </row>
    <row r="2306" spans="3:3" x14ac:dyDescent="0.35">
      <c r="C2306"/>
    </row>
    <row r="2307" spans="3:3" x14ac:dyDescent="0.35">
      <c r="C2307"/>
    </row>
    <row r="2308" spans="3:3" x14ac:dyDescent="0.35">
      <c r="C2308"/>
    </row>
    <row r="2309" spans="3:3" x14ac:dyDescent="0.35">
      <c r="C2309"/>
    </row>
    <row r="2310" spans="3:3" x14ac:dyDescent="0.35">
      <c r="C2310"/>
    </row>
    <row r="2311" spans="3:3" x14ac:dyDescent="0.35">
      <c r="C2311"/>
    </row>
    <row r="2312" spans="3:3" x14ac:dyDescent="0.35">
      <c r="C2312"/>
    </row>
    <row r="2313" spans="3:3" x14ac:dyDescent="0.35">
      <c r="C2313"/>
    </row>
    <row r="2314" spans="3:3" x14ac:dyDescent="0.35">
      <c r="C2314"/>
    </row>
    <row r="2315" spans="3:3" x14ac:dyDescent="0.35">
      <c r="C2315"/>
    </row>
    <row r="2316" spans="3:3" x14ac:dyDescent="0.35">
      <c r="C2316"/>
    </row>
    <row r="2317" spans="3:3" x14ac:dyDescent="0.35">
      <c r="C2317"/>
    </row>
    <row r="2318" spans="3:3" x14ac:dyDescent="0.35">
      <c r="C2318"/>
    </row>
    <row r="2319" spans="3:3" x14ac:dyDescent="0.35">
      <c r="C2319"/>
    </row>
    <row r="2320" spans="3:3" x14ac:dyDescent="0.35">
      <c r="C2320"/>
    </row>
    <row r="2321" spans="3:3" x14ac:dyDescent="0.35">
      <c r="C2321"/>
    </row>
    <row r="2322" spans="3:3" x14ac:dyDescent="0.35">
      <c r="C2322"/>
    </row>
    <row r="2323" spans="3:3" x14ac:dyDescent="0.35">
      <c r="C2323"/>
    </row>
    <row r="2324" spans="3:3" x14ac:dyDescent="0.35">
      <c r="C2324"/>
    </row>
    <row r="2325" spans="3:3" x14ac:dyDescent="0.35">
      <c r="C2325"/>
    </row>
    <row r="2326" spans="3:3" x14ac:dyDescent="0.35">
      <c r="C2326"/>
    </row>
    <row r="2327" spans="3:3" x14ac:dyDescent="0.35">
      <c r="C2327"/>
    </row>
    <row r="2328" spans="3:3" x14ac:dyDescent="0.35">
      <c r="C2328"/>
    </row>
    <row r="2329" spans="3:3" x14ac:dyDescent="0.35">
      <c r="C2329"/>
    </row>
    <row r="2330" spans="3:3" x14ac:dyDescent="0.35">
      <c r="C2330"/>
    </row>
    <row r="2331" spans="3:3" x14ac:dyDescent="0.35">
      <c r="C2331"/>
    </row>
    <row r="2332" spans="3:3" x14ac:dyDescent="0.35">
      <c r="C2332"/>
    </row>
    <row r="2333" spans="3:3" x14ac:dyDescent="0.35">
      <c r="C2333"/>
    </row>
    <row r="2334" spans="3:3" x14ac:dyDescent="0.35">
      <c r="C2334"/>
    </row>
    <row r="2335" spans="3:3" x14ac:dyDescent="0.35">
      <c r="C2335"/>
    </row>
    <row r="2336" spans="3:3" x14ac:dyDescent="0.35">
      <c r="C2336"/>
    </row>
    <row r="2337" spans="3:3" x14ac:dyDescent="0.35">
      <c r="C2337"/>
    </row>
    <row r="2338" spans="3:3" x14ac:dyDescent="0.35">
      <c r="C2338"/>
    </row>
    <row r="2339" spans="3:3" x14ac:dyDescent="0.35">
      <c r="C2339"/>
    </row>
    <row r="2340" spans="3:3" x14ac:dyDescent="0.35">
      <c r="C2340"/>
    </row>
    <row r="2341" spans="3:3" x14ac:dyDescent="0.35">
      <c r="C2341"/>
    </row>
    <row r="2342" spans="3:3" x14ac:dyDescent="0.35">
      <c r="C2342"/>
    </row>
    <row r="2343" spans="3:3" x14ac:dyDescent="0.35">
      <c r="C2343"/>
    </row>
    <row r="2344" spans="3:3" x14ac:dyDescent="0.35">
      <c r="C2344"/>
    </row>
    <row r="2345" spans="3:3" x14ac:dyDescent="0.35">
      <c r="C2345"/>
    </row>
    <row r="2346" spans="3:3" x14ac:dyDescent="0.35">
      <c r="C2346"/>
    </row>
    <row r="2347" spans="3:3" x14ac:dyDescent="0.35">
      <c r="C2347"/>
    </row>
    <row r="2348" spans="3:3" x14ac:dyDescent="0.35">
      <c r="C2348"/>
    </row>
    <row r="2349" spans="3:3" x14ac:dyDescent="0.35">
      <c r="C2349"/>
    </row>
    <row r="2350" spans="3:3" x14ac:dyDescent="0.35">
      <c r="C2350"/>
    </row>
    <row r="2351" spans="3:3" x14ac:dyDescent="0.35">
      <c r="C2351"/>
    </row>
    <row r="2352" spans="3:3" x14ac:dyDescent="0.35">
      <c r="C2352"/>
    </row>
    <row r="2353" spans="3:3" x14ac:dyDescent="0.35">
      <c r="C2353"/>
    </row>
    <row r="2354" spans="3:3" x14ac:dyDescent="0.35">
      <c r="C2354"/>
    </row>
    <row r="2355" spans="3:3" x14ac:dyDescent="0.35">
      <c r="C2355"/>
    </row>
    <row r="2356" spans="3:3" x14ac:dyDescent="0.35">
      <c r="C2356"/>
    </row>
    <row r="2357" spans="3:3" x14ac:dyDescent="0.35">
      <c r="C2357"/>
    </row>
    <row r="2358" spans="3:3" x14ac:dyDescent="0.35">
      <c r="C2358"/>
    </row>
    <row r="2359" spans="3:3" x14ac:dyDescent="0.35">
      <c r="C2359"/>
    </row>
    <row r="2360" spans="3:3" x14ac:dyDescent="0.35">
      <c r="C2360"/>
    </row>
    <row r="2361" spans="3:3" x14ac:dyDescent="0.35">
      <c r="C2361"/>
    </row>
    <row r="2362" spans="3:3" x14ac:dyDescent="0.35">
      <c r="C2362"/>
    </row>
    <row r="2363" spans="3:3" x14ac:dyDescent="0.35">
      <c r="C2363"/>
    </row>
    <row r="2364" spans="3:3" x14ac:dyDescent="0.35">
      <c r="C2364"/>
    </row>
    <row r="2365" spans="3:3" x14ac:dyDescent="0.35">
      <c r="C2365"/>
    </row>
    <row r="2366" spans="3:3" x14ac:dyDescent="0.35">
      <c r="C2366"/>
    </row>
    <row r="2367" spans="3:3" x14ac:dyDescent="0.35">
      <c r="C2367"/>
    </row>
    <row r="2368" spans="3:3" x14ac:dyDescent="0.35">
      <c r="C2368"/>
    </row>
    <row r="2369" spans="3:3" x14ac:dyDescent="0.35">
      <c r="C2369"/>
    </row>
    <row r="2370" spans="3:3" x14ac:dyDescent="0.35">
      <c r="C2370"/>
    </row>
    <row r="2371" spans="3:3" x14ac:dyDescent="0.35">
      <c r="C2371"/>
    </row>
    <row r="2372" spans="3:3" x14ac:dyDescent="0.35">
      <c r="C2372"/>
    </row>
    <row r="2373" spans="3:3" x14ac:dyDescent="0.35">
      <c r="C2373"/>
    </row>
    <row r="2374" spans="3:3" x14ac:dyDescent="0.35">
      <c r="C2374"/>
    </row>
    <row r="2375" spans="3:3" x14ac:dyDescent="0.35">
      <c r="C2375"/>
    </row>
    <row r="2376" spans="3:3" x14ac:dyDescent="0.35">
      <c r="C2376"/>
    </row>
    <row r="2377" spans="3:3" x14ac:dyDescent="0.35">
      <c r="C2377"/>
    </row>
    <row r="2378" spans="3:3" x14ac:dyDescent="0.35">
      <c r="C2378"/>
    </row>
    <row r="2379" spans="3:3" x14ac:dyDescent="0.35">
      <c r="C2379"/>
    </row>
    <row r="2380" spans="3:3" x14ac:dyDescent="0.35">
      <c r="C2380"/>
    </row>
    <row r="2381" spans="3:3" x14ac:dyDescent="0.35">
      <c r="C2381"/>
    </row>
    <row r="2382" spans="3:3" x14ac:dyDescent="0.35">
      <c r="C2382"/>
    </row>
    <row r="2383" spans="3:3" x14ac:dyDescent="0.35">
      <c r="C2383"/>
    </row>
    <row r="2384" spans="3:3" x14ac:dyDescent="0.35">
      <c r="C2384"/>
    </row>
    <row r="2385" spans="3:3" x14ac:dyDescent="0.35">
      <c r="C2385"/>
    </row>
    <row r="2386" spans="3:3" x14ac:dyDescent="0.35">
      <c r="C2386"/>
    </row>
    <row r="2387" spans="3:3" x14ac:dyDescent="0.35">
      <c r="C2387"/>
    </row>
    <row r="2388" spans="3:3" x14ac:dyDescent="0.35">
      <c r="C2388"/>
    </row>
    <row r="2389" spans="3:3" x14ac:dyDescent="0.35">
      <c r="C2389"/>
    </row>
    <row r="2390" spans="3:3" x14ac:dyDescent="0.35">
      <c r="C2390"/>
    </row>
    <row r="2391" spans="3:3" x14ac:dyDescent="0.35">
      <c r="C2391"/>
    </row>
    <row r="2392" spans="3:3" x14ac:dyDescent="0.35">
      <c r="C2392"/>
    </row>
    <row r="2393" spans="3:3" x14ac:dyDescent="0.35">
      <c r="C2393"/>
    </row>
    <row r="2394" spans="3:3" x14ac:dyDescent="0.35">
      <c r="C2394"/>
    </row>
    <row r="2395" spans="3:3" x14ac:dyDescent="0.35">
      <c r="C2395"/>
    </row>
    <row r="2396" spans="3:3" x14ac:dyDescent="0.35">
      <c r="C2396"/>
    </row>
    <row r="2397" spans="3:3" x14ac:dyDescent="0.35">
      <c r="C2397"/>
    </row>
    <row r="2398" spans="3:3" x14ac:dyDescent="0.35">
      <c r="C2398"/>
    </row>
    <row r="2399" spans="3:3" x14ac:dyDescent="0.35">
      <c r="C2399"/>
    </row>
    <row r="2400" spans="3:3" x14ac:dyDescent="0.35">
      <c r="C2400"/>
    </row>
    <row r="2401" spans="3:3" x14ac:dyDescent="0.35">
      <c r="C2401"/>
    </row>
    <row r="2402" spans="3:3" x14ac:dyDescent="0.35">
      <c r="C2402"/>
    </row>
    <row r="2403" spans="3:3" x14ac:dyDescent="0.35">
      <c r="C2403"/>
    </row>
    <row r="2404" spans="3:3" x14ac:dyDescent="0.35">
      <c r="C2404"/>
    </row>
    <row r="2405" spans="3:3" x14ac:dyDescent="0.35">
      <c r="C2405"/>
    </row>
    <row r="2406" spans="3:3" x14ac:dyDescent="0.35">
      <c r="C2406"/>
    </row>
    <row r="2407" spans="3:3" x14ac:dyDescent="0.35">
      <c r="C2407"/>
    </row>
    <row r="2408" spans="3:3" x14ac:dyDescent="0.35">
      <c r="C2408"/>
    </row>
    <row r="2409" spans="3:3" x14ac:dyDescent="0.35">
      <c r="C2409"/>
    </row>
    <row r="2410" spans="3:3" x14ac:dyDescent="0.35">
      <c r="C2410"/>
    </row>
    <row r="2411" spans="3:3" x14ac:dyDescent="0.35">
      <c r="C2411"/>
    </row>
    <row r="2412" spans="3:3" x14ac:dyDescent="0.35">
      <c r="C2412"/>
    </row>
    <row r="2413" spans="3:3" x14ac:dyDescent="0.35">
      <c r="C2413"/>
    </row>
    <row r="2414" spans="3:3" x14ac:dyDescent="0.35">
      <c r="C2414"/>
    </row>
    <row r="2415" spans="3:3" x14ac:dyDescent="0.35">
      <c r="C2415"/>
    </row>
    <row r="2416" spans="3:3" x14ac:dyDescent="0.35">
      <c r="C2416"/>
    </row>
    <row r="2417" spans="3:3" x14ac:dyDescent="0.35">
      <c r="C2417"/>
    </row>
    <row r="2418" spans="3:3" x14ac:dyDescent="0.35">
      <c r="C2418"/>
    </row>
    <row r="2419" spans="3:3" x14ac:dyDescent="0.35">
      <c r="C2419"/>
    </row>
    <row r="2420" spans="3:3" x14ac:dyDescent="0.35">
      <c r="C2420"/>
    </row>
    <row r="2421" spans="3:3" x14ac:dyDescent="0.35">
      <c r="C2421"/>
    </row>
    <row r="2422" spans="3:3" x14ac:dyDescent="0.35">
      <c r="C2422"/>
    </row>
    <row r="2423" spans="3:3" x14ac:dyDescent="0.35">
      <c r="C2423"/>
    </row>
    <row r="2424" spans="3:3" x14ac:dyDescent="0.35">
      <c r="C2424"/>
    </row>
    <row r="2425" spans="3:3" x14ac:dyDescent="0.35">
      <c r="C2425"/>
    </row>
    <row r="2426" spans="3:3" x14ac:dyDescent="0.35">
      <c r="C2426"/>
    </row>
    <row r="2427" spans="3:3" x14ac:dyDescent="0.35">
      <c r="C2427"/>
    </row>
    <row r="2428" spans="3:3" x14ac:dyDescent="0.35">
      <c r="C2428"/>
    </row>
    <row r="2429" spans="3:3" x14ac:dyDescent="0.35">
      <c r="C2429"/>
    </row>
    <row r="2430" spans="3:3" x14ac:dyDescent="0.35">
      <c r="C2430"/>
    </row>
    <row r="2431" spans="3:3" x14ac:dyDescent="0.35">
      <c r="C2431"/>
    </row>
    <row r="2432" spans="3:3" x14ac:dyDescent="0.35">
      <c r="C2432"/>
    </row>
    <row r="2433" spans="3:3" x14ac:dyDescent="0.35">
      <c r="C2433"/>
    </row>
    <row r="2434" spans="3:3" x14ac:dyDescent="0.35">
      <c r="C2434"/>
    </row>
    <row r="2435" spans="3:3" x14ac:dyDescent="0.35">
      <c r="C2435"/>
    </row>
    <row r="2436" spans="3:3" x14ac:dyDescent="0.35">
      <c r="C2436"/>
    </row>
    <row r="2437" spans="3:3" x14ac:dyDescent="0.35">
      <c r="C2437"/>
    </row>
    <row r="2438" spans="3:3" x14ac:dyDescent="0.35">
      <c r="C2438"/>
    </row>
    <row r="2439" spans="3:3" x14ac:dyDescent="0.35">
      <c r="C2439"/>
    </row>
    <row r="2440" spans="3:3" x14ac:dyDescent="0.35">
      <c r="C2440"/>
    </row>
    <row r="2441" spans="3:3" x14ac:dyDescent="0.35">
      <c r="C2441"/>
    </row>
    <row r="2442" spans="3:3" x14ac:dyDescent="0.35">
      <c r="C2442"/>
    </row>
    <row r="2443" spans="3:3" x14ac:dyDescent="0.35">
      <c r="C2443"/>
    </row>
    <row r="2444" spans="3:3" x14ac:dyDescent="0.35">
      <c r="C2444"/>
    </row>
    <row r="2445" spans="3:3" x14ac:dyDescent="0.35">
      <c r="C2445"/>
    </row>
    <row r="2446" spans="3:3" x14ac:dyDescent="0.35">
      <c r="C2446"/>
    </row>
    <row r="2447" spans="3:3" x14ac:dyDescent="0.35">
      <c r="C2447"/>
    </row>
    <row r="2448" spans="3:3" x14ac:dyDescent="0.35">
      <c r="C2448"/>
    </row>
    <row r="2449" spans="3:3" x14ac:dyDescent="0.35">
      <c r="C2449"/>
    </row>
    <row r="2450" spans="3:3" x14ac:dyDescent="0.35">
      <c r="C2450"/>
    </row>
    <row r="2451" spans="3:3" x14ac:dyDescent="0.35">
      <c r="C2451"/>
    </row>
    <row r="2452" spans="3:3" x14ac:dyDescent="0.35">
      <c r="C2452"/>
    </row>
    <row r="2453" spans="3:3" x14ac:dyDescent="0.35">
      <c r="C2453"/>
    </row>
    <row r="2454" spans="3:3" x14ac:dyDescent="0.35">
      <c r="C2454"/>
    </row>
    <row r="2455" spans="3:3" x14ac:dyDescent="0.35">
      <c r="C2455"/>
    </row>
    <row r="2456" spans="3:3" x14ac:dyDescent="0.35">
      <c r="C2456"/>
    </row>
    <row r="2457" spans="3:3" x14ac:dyDescent="0.35">
      <c r="C2457"/>
    </row>
    <row r="2458" spans="3:3" x14ac:dyDescent="0.35">
      <c r="C2458"/>
    </row>
    <row r="2459" spans="3:3" x14ac:dyDescent="0.35">
      <c r="C2459"/>
    </row>
    <row r="2460" spans="3:3" x14ac:dyDescent="0.35">
      <c r="C2460"/>
    </row>
    <row r="2461" spans="3:3" x14ac:dyDescent="0.35">
      <c r="C2461"/>
    </row>
    <row r="2462" spans="3:3" x14ac:dyDescent="0.35">
      <c r="C2462"/>
    </row>
    <row r="2463" spans="3:3" x14ac:dyDescent="0.35">
      <c r="C2463"/>
    </row>
    <row r="2464" spans="3:3" x14ac:dyDescent="0.35">
      <c r="C2464"/>
    </row>
    <row r="2465" spans="3:3" x14ac:dyDescent="0.35">
      <c r="C2465"/>
    </row>
    <row r="2466" spans="3:3" x14ac:dyDescent="0.35">
      <c r="C2466"/>
    </row>
    <row r="2467" spans="3:3" x14ac:dyDescent="0.35">
      <c r="C2467"/>
    </row>
    <row r="2468" spans="3:3" x14ac:dyDescent="0.35">
      <c r="C2468"/>
    </row>
    <row r="2469" spans="3:3" x14ac:dyDescent="0.35">
      <c r="C2469"/>
    </row>
    <row r="2470" spans="3:3" x14ac:dyDescent="0.35">
      <c r="C2470"/>
    </row>
    <row r="2471" spans="3:3" x14ac:dyDescent="0.35">
      <c r="C2471"/>
    </row>
    <row r="2472" spans="3:3" x14ac:dyDescent="0.35">
      <c r="C2472"/>
    </row>
    <row r="2473" spans="3:3" x14ac:dyDescent="0.35">
      <c r="C2473"/>
    </row>
    <row r="2474" spans="3:3" x14ac:dyDescent="0.35">
      <c r="C2474"/>
    </row>
    <row r="2475" spans="3:3" x14ac:dyDescent="0.35">
      <c r="C2475"/>
    </row>
    <row r="2476" spans="3:3" x14ac:dyDescent="0.35">
      <c r="C2476"/>
    </row>
    <row r="2477" spans="3:3" x14ac:dyDescent="0.35">
      <c r="C2477"/>
    </row>
    <row r="2478" spans="3:3" x14ac:dyDescent="0.35">
      <c r="C2478"/>
    </row>
    <row r="2479" spans="3:3" x14ac:dyDescent="0.35">
      <c r="C2479"/>
    </row>
    <row r="2480" spans="3:3" x14ac:dyDescent="0.35">
      <c r="C2480"/>
    </row>
    <row r="2481" spans="3:3" x14ac:dyDescent="0.35">
      <c r="C2481"/>
    </row>
    <row r="2482" spans="3:3" x14ac:dyDescent="0.35">
      <c r="C2482"/>
    </row>
    <row r="2483" spans="3:3" x14ac:dyDescent="0.35">
      <c r="C2483"/>
    </row>
    <row r="2484" spans="3:3" x14ac:dyDescent="0.35">
      <c r="C2484"/>
    </row>
    <row r="2485" spans="3:3" x14ac:dyDescent="0.35">
      <c r="C2485"/>
    </row>
    <row r="2486" spans="3:3" x14ac:dyDescent="0.35">
      <c r="C2486"/>
    </row>
    <row r="2487" spans="3:3" x14ac:dyDescent="0.35">
      <c r="C2487"/>
    </row>
    <row r="2488" spans="3:3" x14ac:dyDescent="0.35">
      <c r="C2488"/>
    </row>
    <row r="2489" spans="3:3" x14ac:dyDescent="0.35">
      <c r="C2489"/>
    </row>
    <row r="2490" spans="3:3" x14ac:dyDescent="0.35">
      <c r="C2490"/>
    </row>
    <row r="2491" spans="3:3" x14ac:dyDescent="0.35">
      <c r="C2491"/>
    </row>
    <row r="2492" spans="3:3" x14ac:dyDescent="0.35">
      <c r="C2492"/>
    </row>
    <row r="2493" spans="3:3" x14ac:dyDescent="0.35">
      <c r="C2493"/>
    </row>
    <row r="2494" spans="3:3" x14ac:dyDescent="0.35">
      <c r="C2494"/>
    </row>
    <row r="2495" spans="3:3" x14ac:dyDescent="0.35">
      <c r="C2495"/>
    </row>
    <row r="2496" spans="3:3" x14ac:dyDescent="0.35">
      <c r="C2496"/>
    </row>
    <row r="2497" spans="3:3" x14ac:dyDescent="0.35">
      <c r="C2497"/>
    </row>
    <row r="2498" spans="3:3" x14ac:dyDescent="0.35">
      <c r="C2498"/>
    </row>
    <row r="2499" spans="3:3" x14ac:dyDescent="0.35">
      <c r="C2499"/>
    </row>
    <row r="2500" spans="3:3" x14ac:dyDescent="0.35">
      <c r="C2500"/>
    </row>
    <row r="2501" spans="3:3" x14ac:dyDescent="0.35">
      <c r="C2501"/>
    </row>
    <row r="2502" spans="3:3" x14ac:dyDescent="0.35">
      <c r="C2502"/>
    </row>
    <row r="2503" spans="3:3" x14ac:dyDescent="0.35">
      <c r="C2503"/>
    </row>
    <row r="2504" spans="3:3" x14ac:dyDescent="0.35">
      <c r="C2504"/>
    </row>
    <row r="2505" spans="3:3" x14ac:dyDescent="0.35">
      <c r="C2505"/>
    </row>
    <row r="2506" spans="3:3" x14ac:dyDescent="0.35">
      <c r="C2506"/>
    </row>
    <row r="2507" spans="3:3" x14ac:dyDescent="0.35">
      <c r="C2507"/>
    </row>
    <row r="2508" spans="3:3" x14ac:dyDescent="0.35">
      <c r="C2508"/>
    </row>
    <row r="2509" spans="3:3" x14ac:dyDescent="0.35">
      <c r="C2509"/>
    </row>
    <row r="2510" spans="3:3" x14ac:dyDescent="0.35">
      <c r="C2510"/>
    </row>
    <row r="2511" spans="3:3" x14ac:dyDescent="0.35">
      <c r="C2511"/>
    </row>
    <row r="2512" spans="3:3" x14ac:dyDescent="0.35">
      <c r="C2512"/>
    </row>
    <row r="2513" spans="3:3" x14ac:dyDescent="0.35">
      <c r="C2513"/>
    </row>
    <row r="2514" spans="3:3" x14ac:dyDescent="0.35">
      <c r="C2514"/>
    </row>
    <row r="2515" spans="3:3" x14ac:dyDescent="0.35">
      <c r="C2515"/>
    </row>
    <row r="2516" spans="3:3" x14ac:dyDescent="0.35">
      <c r="C2516"/>
    </row>
    <row r="2517" spans="3:3" x14ac:dyDescent="0.35">
      <c r="C2517"/>
    </row>
    <row r="2518" spans="3:3" x14ac:dyDescent="0.35">
      <c r="C2518"/>
    </row>
    <row r="2519" spans="3:3" x14ac:dyDescent="0.35">
      <c r="C2519"/>
    </row>
    <row r="2520" spans="3:3" x14ac:dyDescent="0.35">
      <c r="C2520"/>
    </row>
    <row r="2521" spans="3:3" x14ac:dyDescent="0.35">
      <c r="C2521"/>
    </row>
    <row r="2522" spans="3:3" x14ac:dyDescent="0.35">
      <c r="C2522"/>
    </row>
    <row r="2523" spans="3:3" x14ac:dyDescent="0.35">
      <c r="C2523"/>
    </row>
    <row r="2524" spans="3:3" x14ac:dyDescent="0.35">
      <c r="C2524"/>
    </row>
    <row r="2525" spans="3:3" x14ac:dyDescent="0.35">
      <c r="C2525"/>
    </row>
    <row r="2526" spans="3:3" x14ac:dyDescent="0.35">
      <c r="C2526"/>
    </row>
    <row r="2527" spans="3:3" x14ac:dyDescent="0.35">
      <c r="C2527"/>
    </row>
    <row r="2528" spans="3:3" x14ac:dyDescent="0.35">
      <c r="C2528"/>
    </row>
    <row r="2529" spans="3:3" x14ac:dyDescent="0.35">
      <c r="C2529"/>
    </row>
    <row r="2530" spans="3:3" x14ac:dyDescent="0.35">
      <c r="C2530"/>
    </row>
    <row r="2531" spans="3:3" x14ac:dyDescent="0.35">
      <c r="C2531"/>
    </row>
    <row r="2532" spans="3:3" x14ac:dyDescent="0.35">
      <c r="C2532"/>
    </row>
    <row r="2533" spans="3:3" x14ac:dyDescent="0.35">
      <c r="C2533"/>
    </row>
    <row r="2534" spans="3:3" x14ac:dyDescent="0.35">
      <c r="C2534"/>
    </row>
    <row r="2535" spans="3:3" x14ac:dyDescent="0.35">
      <c r="C2535"/>
    </row>
    <row r="2536" spans="3:3" x14ac:dyDescent="0.35">
      <c r="C2536"/>
    </row>
    <row r="2537" spans="3:3" x14ac:dyDescent="0.35">
      <c r="C2537"/>
    </row>
    <row r="2538" spans="3:3" x14ac:dyDescent="0.35">
      <c r="C2538"/>
    </row>
    <row r="2539" spans="3:3" x14ac:dyDescent="0.35">
      <c r="C2539"/>
    </row>
    <row r="2540" spans="3:3" x14ac:dyDescent="0.35">
      <c r="C2540"/>
    </row>
    <row r="2541" spans="3:3" x14ac:dyDescent="0.35">
      <c r="C2541"/>
    </row>
    <row r="2542" spans="3:3" x14ac:dyDescent="0.35">
      <c r="C2542"/>
    </row>
    <row r="2543" spans="3:3" x14ac:dyDescent="0.35">
      <c r="C2543"/>
    </row>
    <row r="2544" spans="3:3" x14ac:dyDescent="0.35">
      <c r="C2544"/>
    </row>
    <row r="2545" spans="3:3" x14ac:dyDescent="0.35">
      <c r="C2545"/>
    </row>
    <row r="2546" spans="3:3" x14ac:dyDescent="0.35">
      <c r="C2546"/>
    </row>
    <row r="2547" spans="3:3" x14ac:dyDescent="0.35">
      <c r="C2547"/>
    </row>
    <row r="2548" spans="3:3" x14ac:dyDescent="0.35">
      <c r="C2548"/>
    </row>
    <row r="2549" spans="3:3" x14ac:dyDescent="0.35">
      <c r="C2549"/>
    </row>
    <row r="2550" spans="3:3" x14ac:dyDescent="0.35">
      <c r="C2550"/>
    </row>
    <row r="2551" spans="3:3" x14ac:dyDescent="0.35">
      <c r="C2551"/>
    </row>
    <row r="2552" spans="3:3" x14ac:dyDescent="0.35">
      <c r="C2552"/>
    </row>
    <row r="2553" spans="3:3" x14ac:dyDescent="0.35">
      <c r="C2553"/>
    </row>
    <row r="2554" spans="3:3" x14ac:dyDescent="0.35">
      <c r="C2554"/>
    </row>
    <row r="2555" spans="3:3" x14ac:dyDescent="0.35">
      <c r="C2555"/>
    </row>
    <row r="2556" spans="3:3" x14ac:dyDescent="0.35">
      <c r="C2556"/>
    </row>
    <row r="2557" spans="3:3" x14ac:dyDescent="0.35">
      <c r="C2557"/>
    </row>
    <row r="2558" spans="3:3" x14ac:dyDescent="0.35">
      <c r="C2558"/>
    </row>
    <row r="2559" spans="3:3" x14ac:dyDescent="0.35">
      <c r="C2559"/>
    </row>
    <row r="2560" spans="3:3" x14ac:dyDescent="0.35">
      <c r="C2560"/>
    </row>
    <row r="2561" spans="3:3" x14ac:dyDescent="0.35">
      <c r="C2561"/>
    </row>
    <row r="2562" spans="3:3" x14ac:dyDescent="0.35">
      <c r="C2562"/>
    </row>
    <row r="2563" spans="3:3" x14ac:dyDescent="0.35">
      <c r="C2563"/>
    </row>
    <row r="2564" spans="3:3" x14ac:dyDescent="0.35">
      <c r="C2564"/>
    </row>
    <row r="2565" spans="3:3" x14ac:dyDescent="0.35">
      <c r="C2565"/>
    </row>
    <row r="2566" spans="3:3" x14ac:dyDescent="0.35">
      <c r="C2566"/>
    </row>
    <row r="2567" spans="3:3" x14ac:dyDescent="0.35">
      <c r="C2567"/>
    </row>
    <row r="2568" spans="3:3" x14ac:dyDescent="0.35">
      <c r="C2568"/>
    </row>
    <row r="2569" spans="3:3" x14ac:dyDescent="0.35">
      <c r="C2569"/>
    </row>
    <row r="2570" spans="3:3" x14ac:dyDescent="0.35">
      <c r="C2570"/>
    </row>
    <row r="2571" spans="3:3" x14ac:dyDescent="0.35">
      <c r="C2571"/>
    </row>
    <row r="2572" spans="3:3" x14ac:dyDescent="0.35">
      <c r="C2572"/>
    </row>
    <row r="2573" spans="3:3" x14ac:dyDescent="0.35">
      <c r="C2573"/>
    </row>
    <row r="2574" spans="3:3" x14ac:dyDescent="0.35">
      <c r="C2574"/>
    </row>
    <row r="2575" spans="3:3" x14ac:dyDescent="0.35">
      <c r="C2575"/>
    </row>
    <row r="2576" spans="3:3" x14ac:dyDescent="0.35">
      <c r="C2576"/>
    </row>
    <row r="2577" spans="3:3" x14ac:dyDescent="0.35">
      <c r="C2577"/>
    </row>
    <row r="2578" spans="3:3" x14ac:dyDescent="0.35">
      <c r="C2578"/>
    </row>
    <row r="2579" spans="3:3" x14ac:dyDescent="0.35">
      <c r="C2579"/>
    </row>
    <row r="2580" spans="3:3" x14ac:dyDescent="0.35">
      <c r="C2580"/>
    </row>
    <row r="2581" spans="3:3" x14ac:dyDescent="0.35">
      <c r="C2581"/>
    </row>
    <row r="2582" spans="3:3" x14ac:dyDescent="0.35">
      <c r="C2582"/>
    </row>
    <row r="2583" spans="3:3" x14ac:dyDescent="0.35">
      <c r="C2583"/>
    </row>
    <row r="2584" spans="3:3" x14ac:dyDescent="0.35">
      <c r="C2584"/>
    </row>
    <row r="2585" spans="3:3" x14ac:dyDescent="0.35">
      <c r="C2585"/>
    </row>
    <row r="2586" spans="3:3" x14ac:dyDescent="0.35">
      <c r="C2586"/>
    </row>
    <row r="2587" spans="3:3" x14ac:dyDescent="0.35">
      <c r="C2587"/>
    </row>
    <row r="2588" spans="3:3" x14ac:dyDescent="0.35">
      <c r="C2588"/>
    </row>
    <row r="2589" spans="3:3" x14ac:dyDescent="0.35">
      <c r="C2589"/>
    </row>
    <row r="2590" spans="3:3" x14ac:dyDescent="0.35">
      <c r="C2590"/>
    </row>
    <row r="2591" spans="3:3" x14ac:dyDescent="0.35">
      <c r="C2591"/>
    </row>
    <row r="2592" spans="3:3" x14ac:dyDescent="0.35">
      <c r="C2592"/>
    </row>
    <row r="2593" spans="3:3" x14ac:dyDescent="0.35">
      <c r="C2593"/>
    </row>
    <row r="2594" spans="3:3" x14ac:dyDescent="0.35">
      <c r="C2594"/>
    </row>
    <row r="2595" spans="3:3" x14ac:dyDescent="0.35">
      <c r="C2595"/>
    </row>
    <row r="2596" spans="3:3" x14ac:dyDescent="0.35">
      <c r="C2596"/>
    </row>
    <row r="2597" spans="3:3" x14ac:dyDescent="0.35">
      <c r="C2597"/>
    </row>
    <row r="2598" spans="3:3" x14ac:dyDescent="0.35">
      <c r="C2598"/>
    </row>
    <row r="2599" spans="3:3" x14ac:dyDescent="0.35">
      <c r="C2599"/>
    </row>
    <row r="2600" spans="3:3" x14ac:dyDescent="0.35">
      <c r="C2600"/>
    </row>
    <row r="2601" spans="3:3" x14ac:dyDescent="0.35">
      <c r="C2601"/>
    </row>
    <row r="2602" spans="3:3" x14ac:dyDescent="0.35">
      <c r="C2602"/>
    </row>
    <row r="2603" spans="3:3" x14ac:dyDescent="0.35">
      <c r="C2603"/>
    </row>
    <row r="2604" spans="3:3" x14ac:dyDescent="0.35">
      <c r="C2604"/>
    </row>
    <row r="2605" spans="3:3" x14ac:dyDescent="0.35">
      <c r="C2605"/>
    </row>
    <row r="2606" spans="3:3" x14ac:dyDescent="0.35">
      <c r="C2606"/>
    </row>
    <row r="2607" spans="3:3" x14ac:dyDescent="0.35">
      <c r="C2607"/>
    </row>
    <row r="2608" spans="3:3" x14ac:dyDescent="0.35">
      <c r="C2608"/>
    </row>
    <row r="2609" spans="3:3" x14ac:dyDescent="0.35">
      <c r="C2609"/>
    </row>
    <row r="2610" spans="3:3" x14ac:dyDescent="0.35">
      <c r="C2610"/>
    </row>
    <row r="2611" spans="3:3" x14ac:dyDescent="0.35">
      <c r="C2611"/>
    </row>
    <row r="2612" spans="3:3" x14ac:dyDescent="0.35">
      <c r="C2612"/>
    </row>
    <row r="2613" spans="3:3" x14ac:dyDescent="0.35">
      <c r="C2613"/>
    </row>
    <row r="2614" spans="3:3" x14ac:dyDescent="0.35">
      <c r="C2614"/>
    </row>
    <row r="2615" spans="3:3" x14ac:dyDescent="0.35">
      <c r="C2615"/>
    </row>
    <row r="2616" spans="3:3" x14ac:dyDescent="0.35">
      <c r="C2616"/>
    </row>
    <row r="2617" spans="3:3" x14ac:dyDescent="0.35">
      <c r="C2617"/>
    </row>
    <row r="2618" spans="3:3" x14ac:dyDescent="0.35">
      <c r="C2618"/>
    </row>
    <row r="2619" spans="3:3" x14ac:dyDescent="0.35">
      <c r="C2619"/>
    </row>
    <row r="2620" spans="3:3" x14ac:dyDescent="0.35">
      <c r="C2620"/>
    </row>
    <row r="2621" spans="3:3" x14ac:dyDescent="0.35">
      <c r="C2621"/>
    </row>
    <row r="2622" spans="3:3" x14ac:dyDescent="0.35">
      <c r="C2622"/>
    </row>
    <row r="2623" spans="3:3" x14ac:dyDescent="0.35">
      <c r="C2623"/>
    </row>
    <row r="2624" spans="3:3" x14ac:dyDescent="0.35">
      <c r="C2624"/>
    </row>
    <row r="2625" spans="3:3" x14ac:dyDescent="0.35">
      <c r="C2625"/>
    </row>
    <row r="2626" spans="3:3" x14ac:dyDescent="0.35">
      <c r="C2626"/>
    </row>
    <row r="2627" spans="3:3" x14ac:dyDescent="0.35">
      <c r="C2627"/>
    </row>
    <row r="2628" spans="3:3" x14ac:dyDescent="0.35">
      <c r="C2628"/>
    </row>
    <row r="2629" spans="3:3" x14ac:dyDescent="0.35">
      <c r="C2629"/>
    </row>
    <row r="2630" spans="3:3" x14ac:dyDescent="0.35">
      <c r="C2630"/>
    </row>
    <row r="2631" spans="3:3" x14ac:dyDescent="0.35">
      <c r="C2631"/>
    </row>
    <row r="2632" spans="3:3" x14ac:dyDescent="0.35">
      <c r="C2632"/>
    </row>
    <row r="2633" spans="3:3" x14ac:dyDescent="0.35">
      <c r="C2633"/>
    </row>
    <row r="2634" spans="3:3" x14ac:dyDescent="0.35">
      <c r="C2634"/>
    </row>
    <row r="2635" spans="3:3" x14ac:dyDescent="0.35">
      <c r="C2635"/>
    </row>
    <row r="2636" spans="3:3" x14ac:dyDescent="0.35">
      <c r="C2636"/>
    </row>
    <row r="2637" spans="3:3" x14ac:dyDescent="0.35">
      <c r="C2637"/>
    </row>
    <row r="2638" spans="3:3" x14ac:dyDescent="0.35">
      <c r="C2638"/>
    </row>
    <row r="2639" spans="3:3" x14ac:dyDescent="0.35">
      <c r="C2639"/>
    </row>
    <row r="2640" spans="3:3" x14ac:dyDescent="0.35">
      <c r="C2640"/>
    </row>
    <row r="2641" spans="3:3" x14ac:dyDescent="0.35">
      <c r="C2641"/>
    </row>
    <row r="2642" spans="3:3" x14ac:dyDescent="0.35">
      <c r="C2642"/>
    </row>
    <row r="2643" spans="3:3" x14ac:dyDescent="0.35">
      <c r="C2643"/>
    </row>
    <row r="2644" spans="3:3" x14ac:dyDescent="0.35">
      <c r="C2644"/>
    </row>
    <row r="2645" spans="3:3" x14ac:dyDescent="0.35">
      <c r="C2645"/>
    </row>
    <row r="2646" spans="3:3" x14ac:dyDescent="0.35">
      <c r="C2646"/>
    </row>
    <row r="2647" spans="3:3" x14ac:dyDescent="0.35">
      <c r="C2647"/>
    </row>
    <row r="2648" spans="3:3" x14ac:dyDescent="0.35">
      <c r="C2648"/>
    </row>
    <row r="2649" spans="3:3" x14ac:dyDescent="0.35">
      <c r="C2649"/>
    </row>
    <row r="2650" spans="3:3" x14ac:dyDescent="0.35">
      <c r="C2650"/>
    </row>
    <row r="2651" spans="3:3" x14ac:dyDescent="0.35">
      <c r="C2651"/>
    </row>
    <row r="2652" spans="3:3" x14ac:dyDescent="0.35">
      <c r="C2652"/>
    </row>
    <row r="2653" spans="3:3" x14ac:dyDescent="0.35">
      <c r="C2653"/>
    </row>
    <row r="2654" spans="3:3" x14ac:dyDescent="0.35">
      <c r="C2654"/>
    </row>
    <row r="2655" spans="3:3" x14ac:dyDescent="0.35">
      <c r="C2655"/>
    </row>
    <row r="2656" spans="3:3" x14ac:dyDescent="0.35">
      <c r="C2656"/>
    </row>
    <row r="2657" spans="3:3" x14ac:dyDescent="0.35">
      <c r="C2657"/>
    </row>
    <row r="2658" spans="3:3" x14ac:dyDescent="0.35">
      <c r="C2658"/>
    </row>
    <row r="2659" spans="3:3" x14ac:dyDescent="0.35">
      <c r="C2659"/>
    </row>
    <row r="2660" spans="3:3" x14ac:dyDescent="0.35">
      <c r="C2660"/>
    </row>
    <row r="2661" spans="3:3" x14ac:dyDescent="0.35">
      <c r="C2661"/>
    </row>
    <row r="2662" spans="3:3" x14ac:dyDescent="0.35">
      <c r="C2662"/>
    </row>
    <row r="2663" spans="3:3" x14ac:dyDescent="0.35">
      <c r="C2663"/>
    </row>
    <row r="2664" spans="3:3" x14ac:dyDescent="0.35">
      <c r="C2664"/>
    </row>
    <row r="2665" spans="3:3" x14ac:dyDescent="0.35">
      <c r="C2665"/>
    </row>
    <row r="2666" spans="3:3" x14ac:dyDescent="0.35">
      <c r="C2666"/>
    </row>
    <row r="2667" spans="3:3" x14ac:dyDescent="0.35">
      <c r="C2667"/>
    </row>
    <row r="2668" spans="3:3" x14ac:dyDescent="0.35">
      <c r="C2668"/>
    </row>
    <row r="2669" spans="3:3" x14ac:dyDescent="0.35">
      <c r="C2669"/>
    </row>
    <row r="2670" spans="3:3" x14ac:dyDescent="0.35">
      <c r="C2670"/>
    </row>
    <row r="2671" spans="3:3" x14ac:dyDescent="0.35">
      <c r="C2671"/>
    </row>
    <row r="2672" spans="3:3" x14ac:dyDescent="0.35">
      <c r="C2672"/>
    </row>
    <row r="2673" spans="3:3" x14ac:dyDescent="0.35">
      <c r="C2673"/>
    </row>
    <row r="2674" spans="3:3" x14ac:dyDescent="0.35">
      <c r="C2674"/>
    </row>
    <row r="2675" spans="3:3" x14ac:dyDescent="0.35">
      <c r="C2675"/>
    </row>
    <row r="2676" spans="3:3" x14ac:dyDescent="0.35">
      <c r="C2676"/>
    </row>
    <row r="2677" spans="3:3" x14ac:dyDescent="0.35">
      <c r="C2677"/>
    </row>
    <row r="2678" spans="3:3" x14ac:dyDescent="0.35">
      <c r="C2678"/>
    </row>
    <row r="2679" spans="3:3" x14ac:dyDescent="0.35">
      <c r="C2679"/>
    </row>
    <row r="2680" spans="3:3" x14ac:dyDescent="0.35">
      <c r="C2680"/>
    </row>
    <row r="2681" spans="3:3" x14ac:dyDescent="0.35">
      <c r="C2681"/>
    </row>
    <row r="2682" spans="3:3" x14ac:dyDescent="0.35">
      <c r="C2682"/>
    </row>
    <row r="2683" spans="3:3" x14ac:dyDescent="0.35">
      <c r="C2683"/>
    </row>
    <row r="2684" spans="3:3" x14ac:dyDescent="0.35">
      <c r="C2684"/>
    </row>
    <row r="2685" spans="3:3" x14ac:dyDescent="0.35">
      <c r="C2685"/>
    </row>
    <row r="2686" spans="3:3" x14ac:dyDescent="0.35">
      <c r="C2686"/>
    </row>
    <row r="2687" spans="3:3" x14ac:dyDescent="0.35">
      <c r="C2687"/>
    </row>
    <row r="2688" spans="3:3" x14ac:dyDescent="0.35">
      <c r="C2688"/>
    </row>
    <row r="2689" spans="3:3" x14ac:dyDescent="0.35">
      <c r="C2689"/>
    </row>
    <row r="2690" spans="3:3" x14ac:dyDescent="0.35">
      <c r="C2690"/>
    </row>
    <row r="2691" spans="3:3" x14ac:dyDescent="0.35">
      <c r="C2691"/>
    </row>
    <row r="2692" spans="3:3" x14ac:dyDescent="0.35">
      <c r="C2692"/>
    </row>
    <row r="2693" spans="3:3" x14ac:dyDescent="0.35">
      <c r="C2693"/>
    </row>
    <row r="2694" spans="3:3" x14ac:dyDescent="0.35">
      <c r="C2694"/>
    </row>
    <row r="2695" spans="3:3" x14ac:dyDescent="0.35">
      <c r="C2695"/>
    </row>
    <row r="2696" spans="3:3" x14ac:dyDescent="0.35">
      <c r="C2696"/>
    </row>
    <row r="2697" spans="3:3" x14ac:dyDescent="0.35">
      <c r="C2697"/>
    </row>
    <row r="2698" spans="3:3" x14ac:dyDescent="0.35">
      <c r="C2698"/>
    </row>
    <row r="2699" spans="3:3" x14ac:dyDescent="0.35">
      <c r="C2699"/>
    </row>
    <row r="2700" spans="3:3" x14ac:dyDescent="0.35">
      <c r="C2700"/>
    </row>
    <row r="2701" spans="3:3" x14ac:dyDescent="0.35">
      <c r="C2701"/>
    </row>
    <row r="2702" spans="3:3" x14ac:dyDescent="0.35">
      <c r="C2702"/>
    </row>
    <row r="2703" spans="3:3" x14ac:dyDescent="0.35">
      <c r="C2703"/>
    </row>
    <row r="2704" spans="3:3" x14ac:dyDescent="0.35">
      <c r="C2704"/>
    </row>
    <row r="2705" spans="3:3" x14ac:dyDescent="0.35">
      <c r="C2705"/>
    </row>
    <row r="2706" spans="3:3" x14ac:dyDescent="0.35">
      <c r="C2706"/>
    </row>
    <row r="2707" spans="3:3" x14ac:dyDescent="0.35">
      <c r="C2707"/>
    </row>
    <row r="2708" spans="3:3" x14ac:dyDescent="0.35">
      <c r="C2708"/>
    </row>
    <row r="2709" spans="3:3" x14ac:dyDescent="0.35">
      <c r="C2709"/>
    </row>
    <row r="2710" spans="3:3" x14ac:dyDescent="0.35">
      <c r="C2710"/>
    </row>
    <row r="2711" spans="3:3" x14ac:dyDescent="0.35">
      <c r="C2711"/>
    </row>
    <row r="2712" spans="3:3" x14ac:dyDescent="0.35">
      <c r="C2712"/>
    </row>
    <row r="2713" spans="3:3" x14ac:dyDescent="0.35">
      <c r="C2713"/>
    </row>
    <row r="2714" spans="3:3" x14ac:dyDescent="0.35">
      <c r="C2714"/>
    </row>
    <row r="2715" spans="3:3" x14ac:dyDescent="0.35">
      <c r="C2715"/>
    </row>
    <row r="2716" spans="3:3" x14ac:dyDescent="0.35">
      <c r="C2716"/>
    </row>
    <row r="2717" spans="3:3" x14ac:dyDescent="0.35">
      <c r="C2717"/>
    </row>
    <row r="2718" spans="3:3" x14ac:dyDescent="0.35">
      <c r="C2718"/>
    </row>
    <row r="2719" spans="3:3" x14ac:dyDescent="0.35">
      <c r="C2719"/>
    </row>
    <row r="2720" spans="3:3" x14ac:dyDescent="0.35">
      <c r="C2720"/>
    </row>
    <row r="2721" spans="3:3" x14ac:dyDescent="0.35">
      <c r="C2721"/>
    </row>
    <row r="2722" spans="3:3" x14ac:dyDescent="0.35">
      <c r="C2722"/>
    </row>
    <row r="2723" spans="3:3" x14ac:dyDescent="0.35">
      <c r="C2723"/>
    </row>
    <row r="2724" spans="3:3" x14ac:dyDescent="0.35">
      <c r="C2724"/>
    </row>
    <row r="2725" spans="3:3" x14ac:dyDescent="0.35">
      <c r="C2725"/>
    </row>
    <row r="2726" spans="3:3" x14ac:dyDescent="0.35">
      <c r="C2726"/>
    </row>
    <row r="2727" spans="3:3" x14ac:dyDescent="0.35">
      <c r="C2727"/>
    </row>
    <row r="2728" spans="3:3" x14ac:dyDescent="0.35">
      <c r="C2728"/>
    </row>
    <row r="2729" spans="3:3" x14ac:dyDescent="0.35">
      <c r="C2729"/>
    </row>
    <row r="2730" spans="3:3" x14ac:dyDescent="0.35">
      <c r="C2730"/>
    </row>
    <row r="2731" spans="3:3" x14ac:dyDescent="0.35">
      <c r="C2731"/>
    </row>
    <row r="2732" spans="3:3" x14ac:dyDescent="0.35">
      <c r="C2732"/>
    </row>
    <row r="2733" spans="3:3" x14ac:dyDescent="0.35">
      <c r="C2733"/>
    </row>
    <row r="2734" spans="3:3" x14ac:dyDescent="0.35">
      <c r="C2734"/>
    </row>
    <row r="2735" spans="3:3" x14ac:dyDescent="0.35">
      <c r="C2735"/>
    </row>
    <row r="2736" spans="3:3" x14ac:dyDescent="0.35">
      <c r="C2736"/>
    </row>
    <row r="2737" spans="3:3" x14ac:dyDescent="0.35">
      <c r="C2737"/>
    </row>
    <row r="2738" spans="3:3" x14ac:dyDescent="0.35">
      <c r="C2738"/>
    </row>
    <row r="2739" spans="3:3" x14ac:dyDescent="0.35">
      <c r="C2739"/>
    </row>
    <row r="2740" spans="3:3" x14ac:dyDescent="0.35">
      <c r="C2740"/>
    </row>
    <row r="2741" spans="3:3" x14ac:dyDescent="0.35">
      <c r="C2741"/>
    </row>
    <row r="2742" spans="3:3" x14ac:dyDescent="0.35">
      <c r="C2742"/>
    </row>
    <row r="2743" spans="3:3" x14ac:dyDescent="0.35">
      <c r="C2743"/>
    </row>
    <row r="2744" spans="3:3" x14ac:dyDescent="0.35">
      <c r="C2744"/>
    </row>
    <row r="2745" spans="3:3" x14ac:dyDescent="0.35">
      <c r="C2745"/>
    </row>
    <row r="2746" spans="3:3" x14ac:dyDescent="0.35">
      <c r="C2746"/>
    </row>
    <row r="2747" spans="3:3" x14ac:dyDescent="0.35">
      <c r="C2747"/>
    </row>
    <row r="2748" spans="3:3" x14ac:dyDescent="0.35">
      <c r="C2748"/>
    </row>
    <row r="2749" spans="3:3" x14ac:dyDescent="0.35">
      <c r="C2749"/>
    </row>
    <row r="2750" spans="3:3" x14ac:dyDescent="0.35">
      <c r="C2750"/>
    </row>
    <row r="2751" spans="3:3" x14ac:dyDescent="0.35">
      <c r="C2751"/>
    </row>
    <row r="2752" spans="3:3" x14ac:dyDescent="0.35">
      <c r="C2752"/>
    </row>
    <row r="2753" spans="3:3" x14ac:dyDescent="0.35">
      <c r="C2753"/>
    </row>
    <row r="2754" spans="3:3" x14ac:dyDescent="0.35">
      <c r="C2754"/>
    </row>
    <row r="2755" spans="3:3" x14ac:dyDescent="0.35">
      <c r="C2755"/>
    </row>
    <row r="2756" spans="3:3" x14ac:dyDescent="0.35">
      <c r="C2756"/>
    </row>
    <row r="2757" spans="3:3" x14ac:dyDescent="0.35">
      <c r="C2757"/>
    </row>
    <row r="2758" spans="3:3" x14ac:dyDescent="0.35">
      <c r="C2758"/>
    </row>
    <row r="2759" spans="3:3" x14ac:dyDescent="0.35">
      <c r="C2759"/>
    </row>
    <row r="2760" spans="3:3" x14ac:dyDescent="0.35">
      <c r="C2760"/>
    </row>
    <row r="2761" spans="3:3" x14ac:dyDescent="0.35">
      <c r="C2761"/>
    </row>
    <row r="2762" spans="3:3" x14ac:dyDescent="0.35">
      <c r="C2762"/>
    </row>
    <row r="2763" spans="3:3" x14ac:dyDescent="0.35">
      <c r="C2763"/>
    </row>
    <row r="2764" spans="3:3" x14ac:dyDescent="0.35">
      <c r="C2764"/>
    </row>
    <row r="2765" spans="3:3" x14ac:dyDescent="0.35">
      <c r="C2765"/>
    </row>
    <row r="2766" spans="3:3" x14ac:dyDescent="0.35">
      <c r="C2766"/>
    </row>
    <row r="2767" spans="3:3" x14ac:dyDescent="0.35">
      <c r="C2767"/>
    </row>
    <row r="2768" spans="3:3" x14ac:dyDescent="0.35">
      <c r="C2768"/>
    </row>
    <row r="2769" spans="3:3" x14ac:dyDescent="0.35">
      <c r="C2769"/>
    </row>
    <row r="2770" spans="3:3" x14ac:dyDescent="0.35">
      <c r="C2770"/>
    </row>
    <row r="2771" spans="3:3" x14ac:dyDescent="0.35">
      <c r="C2771"/>
    </row>
    <row r="2772" spans="3:3" x14ac:dyDescent="0.35">
      <c r="C2772"/>
    </row>
    <row r="2773" spans="3:3" x14ac:dyDescent="0.35">
      <c r="C2773"/>
    </row>
    <row r="2774" spans="3:3" x14ac:dyDescent="0.35">
      <c r="C2774"/>
    </row>
    <row r="2775" spans="3:3" x14ac:dyDescent="0.35">
      <c r="C2775"/>
    </row>
    <row r="2776" spans="3:3" x14ac:dyDescent="0.35">
      <c r="C2776"/>
    </row>
    <row r="2777" spans="3:3" x14ac:dyDescent="0.35">
      <c r="C2777"/>
    </row>
    <row r="2778" spans="3:3" x14ac:dyDescent="0.35">
      <c r="C2778"/>
    </row>
    <row r="2779" spans="3:3" x14ac:dyDescent="0.35">
      <c r="C2779"/>
    </row>
    <row r="2780" spans="3:3" x14ac:dyDescent="0.35">
      <c r="C2780"/>
    </row>
    <row r="2781" spans="3:3" x14ac:dyDescent="0.35">
      <c r="C2781"/>
    </row>
    <row r="2782" spans="3:3" x14ac:dyDescent="0.35">
      <c r="C2782"/>
    </row>
    <row r="2783" spans="3:3" x14ac:dyDescent="0.35">
      <c r="C2783"/>
    </row>
    <row r="2784" spans="3:3" x14ac:dyDescent="0.35">
      <c r="C2784"/>
    </row>
    <row r="2785" spans="3:3" x14ac:dyDescent="0.35">
      <c r="C2785"/>
    </row>
    <row r="2786" spans="3:3" x14ac:dyDescent="0.35">
      <c r="C2786"/>
    </row>
    <row r="2787" spans="3:3" x14ac:dyDescent="0.35">
      <c r="C2787"/>
    </row>
    <row r="2788" spans="3:3" x14ac:dyDescent="0.35">
      <c r="C2788"/>
    </row>
    <row r="2789" spans="3:3" x14ac:dyDescent="0.35">
      <c r="C2789"/>
    </row>
    <row r="2790" spans="3:3" x14ac:dyDescent="0.35">
      <c r="C2790"/>
    </row>
    <row r="2791" spans="3:3" x14ac:dyDescent="0.35">
      <c r="C2791"/>
    </row>
    <row r="2792" spans="3:3" x14ac:dyDescent="0.35">
      <c r="C2792"/>
    </row>
    <row r="2793" spans="3:3" x14ac:dyDescent="0.35">
      <c r="C2793"/>
    </row>
    <row r="2794" spans="3:3" x14ac:dyDescent="0.35">
      <c r="C2794"/>
    </row>
    <row r="2795" spans="3:3" x14ac:dyDescent="0.35">
      <c r="C2795"/>
    </row>
    <row r="2796" spans="3:3" x14ac:dyDescent="0.35">
      <c r="C2796"/>
    </row>
    <row r="2797" spans="3:3" x14ac:dyDescent="0.35">
      <c r="C2797"/>
    </row>
    <row r="2798" spans="3:3" x14ac:dyDescent="0.35">
      <c r="C2798"/>
    </row>
    <row r="2799" spans="3:3" x14ac:dyDescent="0.35">
      <c r="C2799"/>
    </row>
    <row r="2800" spans="3:3" x14ac:dyDescent="0.35">
      <c r="C2800"/>
    </row>
    <row r="2801" spans="3:3" x14ac:dyDescent="0.35">
      <c r="C2801"/>
    </row>
    <row r="2802" spans="3:3" x14ac:dyDescent="0.35">
      <c r="C2802"/>
    </row>
    <row r="2803" spans="3:3" x14ac:dyDescent="0.35">
      <c r="C2803"/>
    </row>
    <row r="2804" spans="3:3" x14ac:dyDescent="0.35">
      <c r="C2804"/>
    </row>
    <row r="2805" spans="3:3" x14ac:dyDescent="0.35">
      <c r="C2805"/>
    </row>
    <row r="2806" spans="3:3" x14ac:dyDescent="0.35">
      <c r="C2806"/>
    </row>
    <row r="2807" spans="3:3" x14ac:dyDescent="0.35">
      <c r="C2807"/>
    </row>
    <row r="2808" spans="3:3" x14ac:dyDescent="0.35">
      <c r="C2808"/>
    </row>
    <row r="2809" spans="3:3" x14ac:dyDescent="0.35">
      <c r="C2809"/>
    </row>
    <row r="2810" spans="3:3" x14ac:dyDescent="0.35">
      <c r="C2810"/>
    </row>
    <row r="2811" spans="3:3" x14ac:dyDescent="0.35">
      <c r="C2811"/>
    </row>
    <row r="2812" spans="3:3" x14ac:dyDescent="0.35">
      <c r="C2812"/>
    </row>
    <row r="2813" spans="3:3" x14ac:dyDescent="0.35">
      <c r="C2813"/>
    </row>
    <row r="2814" spans="3:3" x14ac:dyDescent="0.35">
      <c r="C2814"/>
    </row>
    <row r="2815" spans="3:3" x14ac:dyDescent="0.35">
      <c r="C2815"/>
    </row>
    <row r="2816" spans="3:3" x14ac:dyDescent="0.35">
      <c r="C2816"/>
    </row>
    <row r="2817" spans="3:3" x14ac:dyDescent="0.35">
      <c r="C2817"/>
    </row>
    <row r="2818" spans="3:3" x14ac:dyDescent="0.35">
      <c r="C2818"/>
    </row>
    <row r="2819" spans="3:3" x14ac:dyDescent="0.35">
      <c r="C2819"/>
    </row>
    <row r="2820" spans="3:3" x14ac:dyDescent="0.35">
      <c r="C2820"/>
    </row>
    <row r="2821" spans="3:3" x14ac:dyDescent="0.35">
      <c r="C2821"/>
    </row>
    <row r="2822" spans="3:3" x14ac:dyDescent="0.35">
      <c r="C2822"/>
    </row>
    <row r="2823" spans="3:3" x14ac:dyDescent="0.35">
      <c r="C2823"/>
    </row>
    <row r="2824" spans="3:3" x14ac:dyDescent="0.35">
      <c r="C2824"/>
    </row>
    <row r="2825" spans="3:3" x14ac:dyDescent="0.35">
      <c r="C2825"/>
    </row>
    <row r="2826" spans="3:3" x14ac:dyDescent="0.35">
      <c r="C2826"/>
    </row>
    <row r="2827" spans="3:3" x14ac:dyDescent="0.35">
      <c r="C2827"/>
    </row>
    <row r="2828" spans="3:3" x14ac:dyDescent="0.35">
      <c r="C2828"/>
    </row>
    <row r="2829" spans="3:3" x14ac:dyDescent="0.35">
      <c r="C2829"/>
    </row>
    <row r="2830" spans="3:3" x14ac:dyDescent="0.35">
      <c r="C2830"/>
    </row>
    <row r="2831" spans="3:3" x14ac:dyDescent="0.35">
      <c r="C2831"/>
    </row>
    <row r="2832" spans="3:3" x14ac:dyDescent="0.35">
      <c r="C2832"/>
    </row>
    <row r="2833" spans="3:3" x14ac:dyDescent="0.35">
      <c r="C2833"/>
    </row>
    <row r="2834" spans="3:3" x14ac:dyDescent="0.35">
      <c r="C2834"/>
    </row>
    <row r="2835" spans="3:3" x14ac:dyDescent="0.35">
      <c r="C2835"/>
    </row>
    <row r="2836" spans="3:3" x14ac:dyDescent="0.35">
      <c r="C2836"/>
    </row>
    <row r="2837" spans="3:3" x14ac:dyDescent="0.35">
      <c r="C2837"/>
    </row>
    <row r="2838" spans="3:3" x14ac:dyDescent="0.35">
      <c r="C2838"/>
    </row>
    <row r="2839" spans="3:3" x14ac:dyDescent="0.35">
      <c r="C2839"/>
    </row>
    <row r="2840" spans="3:3" x14ac:dyDescent="0.35">
      <c r="C2840"/>
    </row>
    <row r="2841" spans="3:3" x14ac:dyDescent="0.35">
      <c r="C2841"/>
    </row>
    <row r="2842" spans="3:3" x14ac:dyDescent="0.35">
      <c r="C2842"/>
    </row>
    <row r="2843" spans="3:3" x14ac:dyDescent="0.35">
      <c r="C2843"/>
    </row>
    <row r="2844" spans="3:3" x14ac:dyDescent="0.35">
      <c r="C2844"/>
    </row>
    <row r="2845" spans="3:3" x14ac:dyDescent="0.35">
      <c r="C2845"/>
    </row>
    <row r="2846" spans="3:3" x14ac:dyDescent="0.35">
      <c r="C2846"/>
    </row>
    <row r="2847" spans="3:3" x14ac:dyDescent="0.35">
      <c r="C2847"/>
    </row>
    <row r="2848" spans="3:3" x14ac:dyDescent="0.35">
      <c r="C2848"/>
    </row>
    <row r="2849" spans="3:3" x14ac:dyDescent="0.35">
      <c r="C2849"/>
    </row>
    <row r="2850" spans="3:3" x14ac:dyDescent="0.35">
      <c r="C2850"/>
    </row>
    <row r="2851" spans="3:3" x14ac:dyDescent="0.35">
      <c r="C2851"/>
    </row>
    <row r="2852" spans="3:3" x14ac:dyDescent="0.35">
      <c r="C2852"/>
    </row>
    <row r="2853" spans="3:3" x14ac:dyDescent="0.35">
      <c r="C2853"/>
    </row>
    <row r="2854" spans="3:3" x14ac:dyDescent="0.35">
      <c r="C2854"/>
    </row>
    <row r="2855" spans="3:3" x14ac:dyDescent="0.35">
      <c r="C2855"/>
    </row>
    <row r="2856" spans="3:3" x14ac:dyDescent="0.35">
      <c r="C2856"/>
    </row>
    <row r="2857" spans="3:3" x14ac:dyDescent="0.35">
      <c r="C2857"/>
    </row>
    <row r="2858" spans="3:3" x14ac:dyDescent="0.35">
      <c r="C2858"/>
    </row>
    <row r="2859" spans="3:3" x14ac:dyDescent="0.35">
      <c r="C2859"/>
    </row>
    <row r="2860" spans="3:3" x14ac:dyDescent="0.35">
      <c r="C2860"/>
    </row>
    <row r="2861" spans="3:3" x14ac:dyDescent="0.35">
      <c r="C2861"/>
    </row>
    <row r="2862" spans="3:3" x14ac:dyDescent="0.35">
      <c r="C2862"/>
    </row>
    <row r="2863" spans="3:3" x14ac:dyDescent="0.35">
      <c r="C2863"/>
    </row>
    <row r="2864" spans="3:3" x14ac:dyDescent="0.35">
      <c r="C2864"/>
    </row>
    <row r="2865" spans="3:3" x14ac:dyDescent="0.35">
      <c r="C2865"/>
    </row>
    <row r="2866" spans="3:3" x14ac:dyDescent="0.35">
      <c r="C2866"/>
    </row>
    <row r="2867" spans="3:3" x14ac:dyDescent="0.35">
      <c r="C2867"/>
    </row>
    <row r="2868" spans="3:3" x14ac:dyDescent="0.35">
      <c r="C2868"/>
    </row>
    <row r="2869" spans="3:3" x14ac:dyDescent="0.35">
      <c r="C2869"/>
    </row>
    <row r="2870" spans="3:3" x14ac:dyDescent="0.35">
      <c r="C2870"/>
    </row>
    <row r="2871" spans="3:3" x14ac:dyDescent="0.35">
      <c r="C2871"/>
    </row>
    <row r="2872" spans="3:3" x14ac:dyDescent="0.35">
      <c r="C2872"/>
    </row>
    <row r="2873" spans="3:3" x14ac:dyDescent="0.35">
      <c r="C2873"/>
    </row>
    <row r="2874" spans="3:3" x14ac:dyDescent="0.35">
      <c r="C2874"/>
    </row>
    <row r="2875" spans="3:3" x14ac:dyDescent="0.35">
      <c r="C2875"/>
    </row>
    <row r="2876" spans="3:3" x14ac:dyDescent="0.35">
      <c r="C2876"/>
    </row>
    <row r="2877" spans="3:3" x14ac:dyDescent="0.35">
      <c r="C2877"/>
    </row>
    <row r="2878" spans="3:3" x14ac:dyDescent="0.35">
      <c r="C2878"/>
    </row>
    <row r="2879" spans="3:3" x14ac:dyDescent="0.35">
      <c r="C2879"/>
    </row>
    <row r="2880" spans="3:3" x14ac:dyDescent="0.35">
      <c r="C2880"/>
    </row>
    <row r="2881" spans="3:3" x14ac:dyDescent="0.35">
      <c r="C2881"/>
    </row>
    <row r="2882" spans="3:3" x14ac:dyDescent="0.35">
      <c r="C2882"/>
    </row>
    <row r="2883" spans="3:3" x14ac:dyDescent="0.35">
      <c r="C2883"/>
    </row>
    <row r="2884" spans="3:3" x14ac:dyDescent="0.35">
      <c r="C2884"/>
    </row>
    <row r="2885" spans="3:3" x14ac:dyDescent="0.35">
      <c r="C2885"/>
    </row>
    <row r="2886" spans="3:3" x14ac:dyDescent="0.35">
      <c r="C2886"/>
    </row>
    <row r="2887" spans="3:3" x14ac:dyDescent="0.35">
      <c r="C2887"/>
    </row>
    <row r="2888" spans="3:3" x14ac:dyDescent="0.35">
      <c r="C2888"/>
    </row>
    <row r="2889" spans="3:3" x14ac:dyDescent="0.35">
      <c r="C2889"/>
    </row>
    <row r="2890" spans="3:3" x14ac:dyDescent="0.35">
      <c r="C2890"/>
    </row>
    <row r="2891" spans="3:3" x14ac:dyDescent="0.35">
      <c r="C2891"/>
    </row>
    <row r="2892" spans="3:3" x14ac:dyDescent="0.35">
      <c r="C2892"/>
    </row>
    <row r="2893" spans="3:3" x14ac:dyDescent="0.35">
      <c r="C2893"/>
    </row>
    <row r="2894" spans="3:3" x14ac:dyDescent="0.35">
      <c r="C2894"/>
    </row>
    <row r="2895" spans="3:3" x14ac:dyDescent="0.35">
      <c r="C2895"/>
    </row>
    <row r="2896" spans="3:3" x14ac:dyDescent="0.35">
      <c r="C2896"/>
    </row>
    <row r="2897" spans="3:3" x14ac:dyDescent="0.35">
      <c r="C2897"/>
    </row>
    <row r="2898" spans="3:3" x14ac:dyDescent="0.35">
      <c r="C2898"/>
    </row>
    <row r="2899" spans="3:3" x14ac:dyDescent="0.35">
      <c r="C2899"/>
    </row>
    <row r="2900" spans="3:3" x14ac:dyDescent="0.35">
      <c r="C2900"/>
    </row>
    <row r="2901" spans="3:3" x14ac:dyDescent="0.35">
      <c r="C2901"/>
    </row>
    <row r="2902" spans="3:3" x14ac:dyDescent="0.35">
      <c r="C2902"/>
    </row>
    <row r="2903" spans="3:3" x14ac:dyDescent="0.35">
      <c r="C2903"/>
    </row>
    <row r="2904" spans="3:3" x14ac:dyDescent="0.35">
      <c r="C2904"/>
    </row>
    <row r="2905" spans="3:3" x14ac:dyDescent="0.35">
      <c r="C2905"/>
    </row>
    <row r="2906" spans="3:3" x14ac:dyDescent="0.35">
      <c r="C2906"/>
    </row>
    <row r="2907" spans="3:3" x14ac:dyDescent="0.35">
      <c r="C2907"/>
    </row>
    <row r="2908" spans="3:3" x14ac:dyDescent="0.35">
      <c r="C2908"/>
    </row>
    <row r="2909" spans="3:3" x14ac:dyDescent="0.35">
      <c r="C2909"/>
    </row>
    <row r="2910" spans="3:3" x14ac:dyDescent="0.35">
      <c r="C2910"/>
    </row>
    <row r="2911" spans="3:3" x14ac:dyDescent="0.35">
      <c r="C2911"/>
    </row>
    <row r="2912" spans="3:3" x14ac:dyDescent="0.35">
      <c r="C2912"/>
    </row>
    <row r="2913" spans="3:3" x14ac:dyDescent="0.35">
      <c r="C2913"/>
    </row>
    <row r="2914" spans="3:3" x14ac:dyDescent="0.35">
      <c r="C2914"/>
    </row>
    <row r="2915" spans="3:3" x14ac:dyDescent="0.35">
      <c r="C2915"/>
    </row>
    <row r="2916" spans="3:3" x14ac:dyDescent="0.35">
      <c r="C2916"/>
    </row>
    <row r="2917" spans="3:3" x14ac:dyDescent="0.35">
      <c r="C2917"/>
    </row>
    <row r="2918" spans="3:3" x14ac:dyDescent="0.35">
      <c r="C2918"/>
    </row>
    <row r="2919" spans="3:3" x14ac:dyDescent="0.35">
      <c r="C2919"/>
    </row>
    <row r="2920" spans="3:3" x14ac:dyDescent="0.35">
      <c r="C2920"/>
    </row>
    <row r="2921" spans="3:3" x14ac:dyDescent="0.35">
      <c r="C2921"/>
    </row>
    <row r="2922" spans="3:3" x14ac:dyDescent="0.35">
      <c r="C2922"/>
    </row>
    <row r="2923" spans="3:3" x14ac:dyDescent="0.35">
      <c r="C2923"/>
    </row>
    <row r="2924" spans="3:3" x14ac:dyDescent="0.35">
      <c r="C2924"/>
    </row>
    <row r="2925" spans="3:3" x14ac:dyDescent="0.35">
      <c r="C2925"/>
    </row>
    <row r="2926" spans="3:3" x14ac:dyDescent="0.35">
      <c r="C2926"/>
    </row>
    <row r="2927" spans="3:3" x14ac:dyDescent="0.35">
      <c r="C2927"/>
    </row>
    <row r="2928" spans="3:3" x14ac:dyDescent="0.35">
      <c r="C2928"/>
    </row>
    <row r="2929" spans="3:3" x14ac:dyDescent="0.35">
      <c r="C2929"/>
    </row>
    <row r="2930" spans="3:3" x14ac:dyDescent="0.35">
      <c r="C2930"/>
    </row>
    <row r="2931" spans="3:3" x14ac:dyDescent="0.35">
      <c r="C2931"/>
    </row>
    <row r="2932" spans="3:3" x14ac:dyDescent="0.35">
      <c r="C2932"/>
    </row>
    <row r="2933" spans="3:3" x14ac:dyDescent="0.35">
      <c r="C2933"/>
    </row>
    <row r="2934" spans="3:3" x14ac:dyDescent="0.35">
      <c r="C2934"/>
    </row>
    <row r="2935" spans="3:3" x14ac:dyDescent="0.35">
      <c r="C2935"/>
    </row>
    <row r="2936" spans="3:3" x14ac:dyDescent="0.35">
      <c r="C2936"/>
    </row>
    <row r="2937" spans="3:3" x14ac:dyDescent="0.35">
      <c r="C2937"/>
    </row>
    <row r="2938" spans="3:3" x14ac:dyDescent="0.35">
      <c r="C2938"/>
    </row>
    <row r="2939" spans="3:3" x14ac:dyDescent="0.35">
      <c r="C2939"/>
    </row>
    <row r="2940" spans="3:3" x14ac:dyDescent="0.35">
      <c r="C2940"/>
    </row>
    <row r="2941" spans="3:3" x14ac:dyDescent="0.35">
      <c r="C2941"/>
    </row>
    <row r="2942" spans="3:3" x14ac:dyDescent="0.35">
      <c r="C2942"/>
    </row>
    <row r="2943" spans="3:3" x14ac:dyDescent="0.35">
      <c r="C2943"/>
    </row>
    <row r="2944" spans="3:3" x14ac:dyDescent="0.35">
      <c r="C2944"/>
    </row>
    <row r="2945" spans="3:3" x14ac:dyDescent="0.35">
      <c r="C2945"/>
    </row>
    <row r="2946" spans="3:3" x14ac:dyDescent="0.35">
      <c r="C2946"/>
    </row>
    <row r="2947" spans="3:3" x14ac:dyDescent="0.35">
      <c r="C2947"/>
    </row>
    <row r="2948" spans="3:3" x14ac:dyDescent="0.35">
      <c r="C2948"/>
    </row>
    <row r="2949" spans="3:3" x14ac:dyDescent="0.35">
      <c r="C2949"/>
    </row>
    <row r="2950" spans="3:3" x14ac:dyDescent="0.35">
      <c r="C2950"/>
    </row>
    <row r="2951" spans="3:3" x14ac:dyDescent="0.35">
      <c r="C2951"/>
    </row>
    <row r="2952" spans="3:3" x14ac:dyDescent="0.35">
      <c r="C2952"/>
    </row>
    <row r="2953" spans="3:3" x14ac:dyDescent="0.35">
      <c r="C2953"/>
    </row>
    <row r="2954" spans="3:3" x14ac:dyDescent="0.35">
      <c r="C2954"/>
    </row>
    <row r="2955" spans="3:3" x14ac:dyDescent="0.35">
      <c r="C2955"/>
    </row>
    <row r="2956" spans="3:3" x14ac:dyDescent="0.35">
      <c r="C2956"/>
    </row>
    <row r="2957" spans="3:3" x14ac:dyDescent="0.35">
      <c r="C2957"/>
    </row>
    <row r="2958" spans="3:3" x14ac:dyDescent="0.35">
      <c r="C2958"/>
    </row>
    <row r="2959" spans="3:3" x14ac:dyDescent="0.35">
      <c r="C2959"/>
    </row>
    <row r="2960" spans="3:3" x14ac:dyDescent="0.35">
      <c r="C2960"/>
    </row>
    <row r="2961" spans="3:3" x14ac:dyDescent="0.35">
      <c r="C2961"/>
    </row>
    <row r="2962" spans="3:3" x14ac:dyDescent="0.35">
      <c r="C2962"/>
    </row>
    <row r="2963" spans="3:3" x14ac:dyDescent="0.35">
      <c r="C2963"/>
    </row>
    <row r="2964" spans="3:3" x14ac:dyDescent="0.35">
      <c r="C2964"/>
    </row>
    <row r="2965" spans="3:3" x14ac:dyDescent="0.35">
      <c r="C2965"/>
    </row>
    <row r="2966" spans="3:3" x14ac:dyDescent="0.35">
      <c r="C2966"/>
    </row>
    <row r="2967" spans="3:3" x14ac:dyDescent="0.35">
      <c r="C2967"/>
    </row>
    <row r="2968" spans="3:3" x14ac:dyDescent="0.35">
      <c r="C2968"/>
    </row>
    <row r="2969" spans="3:3" x14ac:dyDescent="0.35">
      <c r="C2969"/>
    </row>
    <row r="2970" spans="3:3" x14ac:dyDescent="0.35">
      <c r="C2970"/>
    </row>
    <row r="2971" spans="3:3" x14ac:dyDescent="0.35">
      <c r="C2971"/>
    </row>
    <row r="2972" spans="3:3" x14ac:dyDescent="0.35">
      <c r="C2972"/>
    </row>
    <row r="2973" spans="3:3" x14ac:dyDescent="0.35">
      <c r="C2973"/>
    </row>
    <row r="2974" spans="3:3" x14ac:dyDescent="0.35">
      <c r="C2974"/>
    </row>
    <row r="2975" spans="3:3" x14ac:dyDescent="0.35">
      <c r="C2975"/>
    </row>
    <row r="2976" spans="3:3" x14ac:dyDescent="0.35">
      <c r="C2976"/>
    </row>
    <row r="2977" spans="3:3" x14ac:dyDescent="0.35">
      <c r="C2977"/>
    </row>
    <row r="2978" spans="3:3" x14ac:dyDescent="0.35">
      <c r="C2978"/>
    </row>
    <row r="2979" spans="3:3" x14ac:dyDescent="0.35">
      <c r="C2979"/>
    </row>
    <row r="2980" spans="3:3" x14ac:dyDescent="0.35">
      <c r="C2980"/>
    </row>
    <row r="2981" spans="3:3" x14ac:dyDescent="0.35">
      <c r="C2981"/>
    </row>
    <row r="2982" spans="3:3" x14ac:dyDescent="0.35">
      <c r="C2982"/>
    </row>
    <row r="2983" spans="3:3" x14ac:dyDescent="0.35">
      <c r="C2983"/>
    </row>
    <row r="2984" spans="3:3" x14ac:dyDescent="0.35">
      <c r="C2984"/>
    </row>
    <row r="2985" spans="3:3" x14ac:dyDescent="0.35">
      <c r="C2985"/>
    </row>
    <row r="2986" spans="3:3" x14ac:dyDescent="0.35">
      <c r="C2986"/>
    </row>
    <row r="2987" spans="3:3" x14ac:dyDescent="0.35">
      <c r="C2987"/>
    </row>
    <row r="2988" spans="3:3" x14ac:dyDescent="0.35">
      <c r="C2988"/>
    </row>
    <row r="2989" spans="3:3" x14ac:dyDescent="0.35">
      <c r="C2989"/>
    </row>
    <row r="2990" spans="3:3" x14ac:dyDescent="0.35">
      <c r="C2990"/>
    </row>
    <row r="2991" spans="3:3" x14ac:dyDescent="0.35">
      <c r="C2991"/>
    </row>
    <row r="2992" spans="3:3" x14ac:dyDescent="0.35">
      <c r="C2992"/>
    </row>
    <row r="2993" spans="3:3" x14ac:dyDescent="0.35">
      <c r="C2993"/>
    </row>
    <row r="2994" spans="3:3" x14ac:dyDescent="0.35">
      <c r="C2994"/>
    </row>
    <row r="2995" spans="3:3" x14ac:dyDescent="0.35">
      <c r="C2995"/>
    </row>
    <row r="2996" spans="3:3" x14ac:dyDescent="0.35">
      <c r="C2996"/>
    </row>
    <row r="2997" spans="3:3" x14ac:dyDescent="0.35">
      <c r="C2997"/>
    </row>
    <row r="2998" spans="3:3" x14ac:dyDescent="0.35">
      <c r="C2998"/>
    </row>
    <row r="2999" spans="3:3" x14ac:dyDescent="0.35">
      <c r="C2999"/>
    </row>
    <row r="3000" spans="3:3" x14ac:dyDescent="0.35">
      <c r="C3000"/>
    </row>
    <row r="3001" spans="3:3" x14ac:dyDescent="0.35">
      <c r="C3001"/>
    </row>
    <row r="3002" spans="3:3" x14ac:dyDescent="0.35">
      <c r="C3002"/>
    </row>
    <row r="3003" spans="3:3" x14ac:dyDescent="0.35">
      <c r="C3003"/>
    </row>
    <row r="3004" spans="3:3" x14ac:dyDescent="0.35">
      <c r="C3004"/>
    </row>
    <row r="3005" spans="3:3" x14ac:dyDescent="0.35">
      <c r="C3005"/>
    </row>
    <row r="3006" spans="3:3" x14ac:dyDescent="0.35">
      <c r="C3006"/>
    </row>
    <row r="3007" spans="3:3" x14ac:dyDescent="0.35">
      <c r="C3007"/>
    </row>
    <row r="3008" spans="3:3" x14ac:dyDescent="0.35">
      <c r="C3008"/>
    </row>
    <row r="3009" spans="3:3" x14ac:dyDescent="0.35">
      <c r="C3009"/>
    </row>
    <row r="3010" spans="3:3" x14ac:dyDescent="0.35">
      <c r="C3010"/>
    </row>
    <row r="3011" spans="3:3" x14ac:dyDescent="0.35">
      <c r="C3011"/>
    </row>
    <row r="3012" spans="3:3" x14ac:dyDescent="0.35">
      <c r="C3012"/>
    </row>
    <row r="3013" spans="3:3" x14ac:dyDescent="0.35">
      <c r="C3013"/>
    </row>
    <row r="3014" spans="3:3" x14ac:dyDescent="0.35">
      <c r="C3014"/>
    </row>
    <row r="3015" spans="3:3" x14ac:dyDescent="0.35">
      <c r="C3015"/>
    </row>
    <row r="3016" spans="3:3" x14ac:dyDescent="0.35">
      <c r="C3016"/>
    </row>
    <row r="3017" spans="3:3" x14ac:dyDescent="0.35">
      <c r="C3017"/>
    </row>
    <row r="3018" spans="3:3" x14ac:dyDescent="0.35">
      <c r="C3018"/>
    </row>
    <row r="3019" spans="3:3" x14ac:dyDescent="0.35">
      <c r="C3019"/>
    </row>
    <row r="3020" spans="3:3" x14ac:dyDescent="0.35">
      <c r="C3020"/>
    </row>
    <row r="3021" spans="3:3" x14ac:dyDescent="0.35">
      <c r="C3021"/>
    </row>
    <row r="3022" spans="3:3" x14ac:dyDescent="0.35">
      <c r="C3022"/>
    </row>
    <row r="3023" spans="3:3" x14ac:dyDescent="0.35">
      <c r="C3023"/>
    </row>
    <row r="3024" spans="3:3" x14ac:dyDescent="0.35">
      <c r="C3024"/>
    </row>
    <row r="3025" spans="3:3" x14ac:dyDescent="0.35">
      <c r="C3025"/>
    </row>
    <row r="3026" spans="3:3" x14ac:dyDescent="0.35">
      <c r="C3026"/>
    </row>
    <row r="3027" spans="3:3" x14ac:dyDescent="0.35">
      <c r="C3027"/>
    </row>
    <row r="3028" spans="3:3" x14ac:dyDescent="0.35">
      <c r="C3028"/>
    </row>
    <row r="3029" spans="3:3" x14ac:dyDescent="0.35">
      <c r="C3029"/>
    </row>
    <row r="3030" spans="3:3" x14ac:dyDescent="0.35">
      <c r="C3030"/>
    </row>
    <row r="3031" spans="3:3" x14ac:dyDescent="0.35">
      <c r="C3031"/>
    </row>
    <row r="3032" spans="3:3" x14ac:dyDescent="0.35">
      <c r="C3032"/>
    </row>
    <row r="3033" spans="3:3" x14ac:dyDescent="0.35">
      <c r="C3033"/>
    </row>
    <row r="3034" spans="3:3" x14ac:dyDescent="0.35">
      <c r="C3034"/>
    </row>
    <row r="3035" spans="3:3" x14ac:dyDescent="0.35">
      <c r="C3035"/>
    </row>
    <row r="3036" spans="3:3" x14ac:dyDescent="0.35">
      <c r="C3036"/>
    </row>
    <row r="3037" spans="3:3" x14ac:dyDescent="0.35">
      <c r="C3037"/>
    </row>
    <row r="3038" spans="3:3" x14ac:dyDescent="0.35">
      <c r="C3038"/>
    </row>
    <row r="3039" spans="3:3" x14ac:dyDescent="0.35">
      <c r="C3039"/>
    </row>
    <row r="3040" spans="3:3" x14ac:dyDescent="0.35">
      <c r="C3040"/>
    </row>
    <row r="3041" spans="3:3" x14ac:dyDescent="0.35">
      <c r="C3041"/>
    </row>
    <row r="3042" spans="3:3" x14ac:dyDescent="0.35">
      <c r="C3042"/>
    </row>
    <row r="3043" spans="3:3" x14ac:dyDescent="0.35">
      <c r="C3043"/>
    </row>
    <row r="3044" spans="3:3" x14ac:dyDescent="0.35">
      <c r="C3044"/>
    </row>
    <row r="3045" spans="3:3" x14ac:dyDescent="0.35">
      <c r="C3045"/>
    </row>
    <row r="3046" spans="3:3" x14ac:dyDescent="0.35">
      <c r="C3046"/>
    </row>
    <row r="3047" spans="3:3" x14ac:dyDescent="0.35">
      <c r="C3047"/>
    </row>
    <row r="3048" spans="3:3" x14ac:dyDescent="0.35">
      <c r="C3048"/>
    </row>
    <row r="3049" spans="3:3" x14ac:dyDescent="0.35">
      <c r="C3049"/>
    </row>
    <row r="3050" spans="3:3" x14ac:dyDescent="0.35">
      <c r="C3050"/>
    </row>
    <row r="3051" spans="3:3" x14ac:dyDescent="0.35">
      <c r="C3051"/>
    </row>
    <row r="3052" spans="3:3" x14ac:dyDescent="0.35">
      <c r="C3052"/>
    </row>
    <row r="3053" spans="3:3" x14ac:dyDescent="0.35">
      <c r="C3053"/>
    </row>
    <row r="3054" spans="3:3" x14ac:dyDescent="0.35">
      <c r="C3054"/>
    </row>
    <row r="3055" spans="3:3" x14ac:dyDescent="0.35">
      <c r="C3055"/>
    </row>
    <row r="3056" spans="3:3" x14ac:dyDescent="0.35">
      <c r="C3056"/>
    </row>
    <row r="3057" spans="3:3" x14ac:dyDescent="0.35">
      <c r="C3057"/>
    </row>
    <row r="3058" spans="3:3" x14ac:dyDescent="0.35">
      <c r="C3058"/>
    </row>
    <row r="3059" spans="3:3" x14ac:dyDescent="0.35">
      <c r="C3059"/>
    </row>
    <row r="3060" spans="3:3" x14ac:dyDescent="0.35">
      <c r="C3060"/>
    </row>
    <row r="3061" spans="3:3" x14ac:dyDescent="0.35">
      <c r="C3061"/>
    </row>
    <row r="3062" spans="3:3" x14ac:dyDescent="0.35">
      <c r="C3062"/>
    </row>
    <row r="3063" spans="3:3" x14ac:dyDescent="0.35">
      <c r="C3063"/>
    </row>
    <row r="3064" spans="3:3" x14ac:dyDescent="0.35">
      <c r="C3064"/>
    </row>
    <row r="3065" spans="3:3" x14ac:dyDescent="0.35">
      <c r="C3065"/>
    </row>
    <row r="3066" spans="3:3" x14ac:dyDescent="0.35">
      <c r="C3066"/>
    </row>
    <row r="3067" spans="3:3" x14ac:dyDescent="0.35">
      <c r="C3067"/>
    </row>
    <row r="3068" spans="3:3" x14ac:dyDescent="0.35">
      <c r="C3068"/>
    </row>
    <row r="3069" spans="3:3" x14ac:dyDescent="0.35">
      <c r="C3069"/>
    </row>
    <row r="3070" spans="3:3" x14ac:dyDescent="0.35">
      <c r="C3070"/>
    </row>
    <row r="3071" spans="3:3" x14ac:dyDescent="0.35">
      <c r="C3071"/>
    </row>
    <row r="3072" spans="3:3" x14ac:dyDescent="0.35">
      <c r="C3072"/>
    </row>
    <row r="3073" spans="3:3" x14ac:dyDescent="0.35">
      <c r="C3073"/>
    </row>
    <row r="3074" spans="3:3" x14ac:dyDescent="0.35">
      <c r="C3074"/>
    </row>
    <row r="3075" spans="3:3" x14ac:dyDescent="0.35">
      <c r="C3075"/>
    </row>
    <row r="3076" spans="3:3" x14ac:dyDescent="0.35">
      <c r="C3076"/>
    </row>
    <row r="3077" spans="3:3" x14ac:dyDescent="0.35">
      <c r="C3077"/>
    </row>
    <row r="3078" spans="3:3" x14ac:dyDescent="0.35">
      <c r="C3078"/>
    </row>
    <row r="3079" spans="3:3" x14ac:dyDescent="0.35">
      <c r="C3079"/>
    </row>
    <row r="3080" spans="3:3" x14ac:dyDescent="0.35">
      <c r="C3080"/>
    </row>
    <row r="3081" spans="3:3" x14ac:dyDescent="0.35">
      <c r="C3081"/>
    </row>
    <row r="3082" spans="3:3" x14ac:dyDescent="0.35">
      <c r="C3082"/>
    </row>
    <row r="3083" spans="3:3" x14ac:dyDescent="0.35">
      <c r="C3083"/>
    </row>
    <row r="3084" spans="3:3" x14ac:dyDescent="0.35">
      <c r="C3084"/>
    </row>
    <row r="3085" spans="3:3" x14ac:dyDescent="0.35">
      <c r="C3085"/>
    </row>
    <row r="3086" spans="3:3" x14ac:dyDescent="0.35">
      <c r="C3086"/>
    </row>
    <row r="3087" spans="3:3" x14ac:dyDescent="0.35">
      <c r="C3087"/>
    </row>
    <row r="3088" spans="3:3" x14ac:dyDescent="0.35">
      <c r="C3088"/>
    </row>
    <row r="3089" spans="3:3" x14ac:dyDescent="0.35">
      <c r="C3089"/>
    </row>
    <row r="3090" spans="3:3" x14ac:dyDescent="0.35">
      <c r="C3090"/>
    </row>
    <row r="3091" spans="3:3" x14ac:dyDescent="0.35">
      <c r="C3091"/>
    </row>
    <row r="3092" spans="3:3" x14ac:dyDescent="0.35">
      <c r="C3092"/>
    </row>
    <row r="3093" spans="3:3" x14ac:dyDescent="0.35">
      <c r="C3093"/>
    </row>
    <row r="3094" spans="3:3" x14ac:dyDescent="0.35">
      <c r="C3094"/>
    </row>
    <row r="3095" spans="3:3" x14ac:dyDescent="0.35">
      <c r="C3095"/>
    </row>
    <row r="3096" spans="3:3" x14ac:dyDescent="0.35">
      <c r="C3096"/>
    </row>
    <row r="3097" spans="3:3" x14ac:dyDescent="0.35">
      <c r="C3097"/>
    </row>
    <row r="3098" spans="3:3" x14ac:dyDescent="0.35">
      <c r="C3098"/>
    </row>
    <row r="3099" spans="3:3" x14ac:dyDescent="0.35">
      <c r="C3099"/>
    </row>
    <row r="3100" spans="3:3" x14ac:dyDescent="0.35">
      <c r="C3100"/>
    </row>
    <row r="3101" spans="3:3" x14ac:dyDescent="0.35">
      <c r="C3101"/>
    </row>
    <row r="3102" spans="3:3" x14ac:dyDescent="0.35">
      <c r="C3102"/>
    </row>
    <row r="3103" spans="3:3" x14ac:dyDescent="0.35">
      <c r="C3103"/>
    </row>
    <row r="3104" spans="3:3" x14ac:dyDescent="0.35">
      <c r="C3104"/>
    </row>
    <row r="3105" spans="3:3" x14ac:dyDescent="0.35">
      <c r="C3105"/>
    </row>
    <row r="3106" spans="3:3" x14ac:dyDescent="0.35">
      <c r="C3106"/>
    </row>
    <row r="3107" spans="3:3" x14ac:dyDescent="0.35">
      <c r="C3107"/>
    </row>
    <row r="3108" spans="3:3" x14ac:dyDescent="0.35">
      <c r="C3108"/>
    </row>
    <row r="3109" spans="3:3" x14ac:dyDescent="0.35">
      <c r="C3109"/>
    </row>
    <row r="3110" spans="3:3" x14ac:dyDescent="0.35">
      <c r="C3110"/>
    </row>
    <row r="3111" spans="3:3" x14ac:dyDescent="0.35">
      <c r="C3111"/>
    </row>
    <row r="3112" spans="3:3" x14ac:dyDescent="0.35">
      <c r="C3112"/>
    </row>
    <row r="3113" spans="3:3" x14ac:dyDescent="0.35">
      <c r="C3113"/>
    </row>
    <row r="3114" spans="3:3" x14ac:dyDescent="0.35">
      <c r="C3114"/>
    </row>
    <row r="3115" spans="3:3" x14ac:dyDescent="0.35">
      <c r="C3115"/>
    </row>
    <row r="3116" spans="3:3" x14ac:dyDescent="0.35">
      <c r="C3116"/>
    </row>
    <row r="3117" spans="3:3" x14ac:dyDescent="0.35">
      <c r="C3117"/>
    </row>
    <row r="3118" spans="3:3" x14ac:dyDescent="0.35">
      <c r="C3118"/>
    </row>
    <row r="3119" spans="3:3" x14ac:dyDescent="0.35">
      <c r="C3119"/>
    </row>
    <row r="3120" spans="3:3" x14ac:dyDescent="0.35">
      <c r="C3120"/>
    </row>
    <row r="3121" spans="3:3" x14ac:dyDescent="0.35">
      <c r="C3121"/>
    </row>
    <row r="3122" spans="3:3" x14ac:dyDescent="0.35">
      <c r="C3122"/>
    </row>
    <row r="3123" spans="3:3" x14ac:dyDescent="0.35">
      <c r="C3123"/>
    </row>
    <row r="3124" spans="3:3" x14ac:dyDescent="0.35">
      <c r="C3124"/>
    </row>
    <row r="3125" spans="3:3" x14ac:dyDescent="0.35">
      <c r="C3125"/>
    </row>
    <row r="3126" spans="3:3" x14ac:dyDescent="0.35">
      <c r="C3126"/>
    </row>
    <row r="3127" spans="3:3" x14ac:dyDescent="0.35">
      <c r="C3127"/>
    </row>
    <row r="3128" spans="3:3" x14ac:dyDescent="0.35">
      <c r="C3128"/>
    </row>
    <row r="3129" spans="3:3" x14ac:dyDescent="0.35">
      <c r="C3129"/>
    </row>
    <row r="3130" spans="3:3" x14ac:dyDescent="0.35">
      <c r="C3130"/>
    </row>
    <row r="3131" spans="3:3" x14ac:dyDescent="0.35">
      <c r="C3131"/>
    </row>
    <row r="3132" spans="3:3" x14ac:dyDescent="0.35">
      <c r="C3132"/>
    </row>
    <row r="3133" spans="3:3" x14ac:dyDescent="0.35">
      <c r="C3133"/>
    </row>
    <row r="3134" spans="3:3" x14ac:dyDescent="0.35">
      <c r="C3134"/>
    </row>
    <row r="3135" spans="3:3" x14ac:dyDescent="0.35">
      <c r="C3135"/>
    </row>
    <row r="3136" spans="3:3" x14ac:dyDescent="0.35">
      <c r="C3136"/>
    </row>
    <row r="3137" spans="3:3" x14ac:dyDescent="0.35">
      <c r="C3137"/>
    </row>
    <row r="3138" spans="3:3" x14ac:dyDescent="0.35">
      <c r="C3138"/>
    </row>
    <row r="3139" spans="3:3" x14ac:dyDescent="0.35">
      <c r="C3139"/>
    </row>
    <row r="3140" spans="3:3" x14ac:dyDescent="0.35">
      <c r="C3140"/>
    </row>
    <row r="3141" spans="3:3" x14ac:dyDescent="0.35">
      <c r="C3141"/>
    </row>
    <row r="3142" spans="3:3" x14ac:dyDescent="0.35">
      <c r="C3142"/>
    </row>
    <row r="3143" spans="3:3" x14ac:dyDescent="0.35">
      <c r="C3143"/>
    </row>
    <row r="3144" spans="3:3" x14ac:dyDescent="0.35">
      <c r="C3144"/>
    </row>
    <row r="3145" spans="3:3" x14ac:dyDescent="0.35">
      <c r="C3145"/>
    </row>
    <row r="3146" spans="3:3" x14ac:dyDescent="0.35">
      <c r="C3146"/>
    </row>
    <row r="3147" spans="3:3" x14ac:dyDescent="0.35">
      <c r="C3147"/>
    </row>
    <row r="3148" spans="3:3" x14ac:dyDescent="0.35">
      <c r="C3148"/>
    </row>
    <row r="3149" spans="3:3" x14ac:dyDescent="0.35">
      <c r="C3149"/>
    </row>
    <row r="3150" spans="3:3" x14ac:dyDescent="0.35">
      <c r="C3150"/>
    </row>
    <row r="3151" spans="3:3" x14ac:dyDescent="0.35">
      <c r="C3151"/>
    </row>
    <row r="3152" spans="3:3" x14ac:dyDescent="0.35">
      <c r="C3152"/>
    </row>
    <row r="3153" spans="3:3" x14ac:dyDescent="0.35">
      <c r="C3153"/>
    </row>
    <row r="3154" spans="3:3" x14ac:dyDescent="0.35">
      <c r="C3154"/>
    </row>
    <row r="3155" spans="3:3" x14ac:dyDescent="0.35">
      <c r="C3155"/>
    </row>
    <row r="3156" spans="3:3" x14ac:dyDescent="0.35">
      <c r="C3156"/>
    </row>
    <row r="3157" spans="3:3" x14ac:dyDescent="0.35">
      <c r="C3157"/>
    </row>
    <row r="3158" spans="3:3" x14ac:dyDescent="0.35">
      <c r="C3158"/>
    </row>
    <row r="3159" spans="3:3" x14ac:dyDescent="0.35">
      <c r="C3159"/>
    </row>
    <row r="3160" spans="3:3" x14ac:dyDescent="0.35">
      <c r="C3160"/>
    </row>
    <row r="3161" spans="3:3" x14ac:dyDescent="0.35">
      <c r="C3161"/>
    </row>
    <row r="3162" spans="3:3" x14ac:dyDescent="0.35">
      <c r="C3162"/>
    </row>
    <row r="3163" spans="3:3" x14ac:dyDescent="0.35">
      <c r="C3163"/>
    </row>
    <row r="3164" spans="3:3" x14ac:dyDescent="0.35">
      <c r="C3164"/>
    </row>
    <row r="3165" spans="3:3" x14ac:dyDescent="0.35">
      <c r="C3165"/>
    </row>
    <row r="3166" spans="3:3" x14ac:dyDescent="0.35">
      <c r="C3166"/>
    </row>
    <row r="3167" spans="3:3" x14ac:dyDescent="0.35">
      <c r="C3167"/>
    </row>
    <row r="3168" spans="3:3" x14ac:dyDescent="0.35">
      <c r="C3168"/>
    </row>
    <row r="3169" spans="3:3" x14ac:dyDescent="0.35">
      <c r="C3169"/>
    </row>
    <row r="3170" spans="3:3" x14ac:dyDescent="0.35">
      <c r="C3170"/>
    </row>
    <row r="3171" spans="3:3" x14ac:dyDescent="0.35">
      <c r="C3171"/>
    </row>
    <row r="3172" spans="3:3" x14ac:dyDescent="0.35">
      <c r="C3172"/>
    </row>
    <row r="3173" spans="3:3" x14ac:dyDescent="0.35">
      <c r="C3173"/>
    </row>
    <row r="3174" spans="3:3" x14ac:dyDescent="0.35">
      <c r="C3174"/>
    </row>
    <row r="3175" spans="3:3" x14ac:dyDescent="0.35">
      <c r="C3175"/>
    </row>
    <row r="3176" spans="3:3" x14ac:dyDescent="0.35">
      <c r="C3176"/>
    </row>
    <row r="3177" spans="3:3" x14ac:dyDescent="0.35">
      <c r="C3177"/>
    </row>
    <row r="3178" spans="3:3" x14ac:dyDescent="0.35">
      <c r="C3178"/>
    </row>
    <row r="3179" spans="3:3" x14ac:dyDescent="0.35">
      <c r="C3179"/>
    </row>
    <row r="3180" spans="3:3" x14ac:dyDescent="0.35">
      <c r="C3180"/>
    </row>
    <row r="3181" spans="3:3" x14ac:dyDescent="0.35">
      <c r="C3181"/>
    </row>
    <row r="3182" spans="3:3" x14ac:dyDescent="0.35">
      <c r="C3182"/>
    </row>
    <row r="3183" spans="3:3" x14ac:dyDescent="0.35">
      <c r="C3183"/>
    </row>
    <row r="3184" spans="3:3" x14ac:dyDescent="0.35">
      <c r="C3184"/>
    </row>
    <row r="3185" spans="3:3" x14ac:dyDescent="0.35">
      <c r="C3185"/>
    </row>
    <row r="3186" spans="3:3" x14ac:dyDescent="0.35">
      <c r="C3186"/>
    </row>
    <row r="3187" spans="3:3" x14ac:dyDescent="0.35">
      <c r="C3187"/>
    </row>
    <row r="3188" spans="3:3" x14ac:dyDescent="0.35">
      <c r="C3188"/>
    </row>
    <row r="3189" spans="3:3" x14ac:dyDescent="0.35">
      <c r="C3189"/>
    </row>
    <row r="3190" spans="3:3" x14ac:dyDescent="0.35">
      <c r="C3190"/>
    </row>
    <row r="3191" spans="3:3" x14ac:dyDescent="0.35">
      <c r="C3191"/>
    </row>
    <row r="3192" spans="3:3" x14ac:dyDescent="0.35">
      <c r="C3192"/>
    </row>
    <row r="3193" spans="3:3" x14ac:dyDescent="0.35">
      <c r="C3193"/>
    </row>
    <row r="3194" spans="3:3" x14ac:dyDescent="0.35">
      <c r="C3194"/>
    </row>
    <row r="3195" spans="3:3" x14ac:dyDescent="0.35">
      <c r="C3195"/>
    </row>
    <row r="3196" spans="3:3" x14ac:dyDescent="0.35">
      <c r="C3196"/>
    </row>
    <row r="3197" spans="3:3" x14ac:dyDescent="0.35">
      <c r="C3197"/>
    </row>
    <row r="3198" spans="3:3" x14ac:dyDescent="0.35">
      <c r="C3198"/>
    </row>
    <row r="3199" spans="3:3" x14ac:dyDescent="0.35">
      <c r="C3199"/>
    </row>
    <row r="3200" spans="3:3" x14ac:dyDescent="0.35">
      <c r="C3200"/>
    </row>
    <row r="3201" spans="3:3" x14ac:dyDescent="0.35">
      <c r="C3201"/>
    </row>
    <row r="3202" spans="3:3" x14ac:dyDescent="0.35">
      <c r="C3202"/>
    </row>
    <row r="3203" spans="3:3" x14ac:dyDescent="0.35">
      <c r="C3203"/>
    </row>
    <row r="3204" spans="3:3" x14ac:dyDescent="0.35">
      <c r="C3204"/>
    </row>
    <row r="3205" spans="3:3" x14ac:dyDescent="0.35">
      <c r="C3205"/>
    </row>
    <row r="3206" spans="3:3" x14ac:dyDescent="0.35">
      <c r="C3206"/>
    </row>
    <row r="3207" spans="3:3" x14ac:dyDescent="0.35">
      <c r="C3207"/>
    </row>
    <row r="3208" spans="3:3" x14ac:dyDescent="0.35">
      <c r="C3208"/>
    </row>
    <row r="3209" spans="3:3" x14ac:dyDescent="0.35">
      <c r="C3209"/>
    </row>
    <row r="3210" spans="3:3" x14ac:dyDescent="0.35">
      <c r="C3210"/>
    </row>
    <row r="3211" spans="3:3" x14ac:dyDescent="0.35">
      <c r="C3211"/>
    </row>
    <row r="3212" spans="3:3" x14ac:dyDescent="0.35">
      <c r="C3212"/>
    </row>
    <row r="3213" spans="3:3" x14ac:dyDescent="0.35">
      <c r="C3213"/>
    </row>
    <row r="3214" spans="3:3" x14ac:dyDescent="0.35">
      <c r="C3214"/>
    </row>
    <row r="3215" spans="3:3" x14ac:dyDescent="0.35">
      <c r="C3215"/>
    </row>
    <row r="3216" spans="3:3" x14ac:dyDescent="0.35">
      <c r="C3216"/>
    </row>
    <row r="3217" spans="3:3" x14ac:dyDescent="0.35">
      <c r="C3217"/>
    </row>
    <row r="3218" spans="3:3" x14ac:dyDescent="0.35">
      <c r="C3218"/>
    </row>
    <row r="3219" spans="3:3" x14ac:dyDescent="0.35">
      <c r="C3219"/>
    </row>
    <row r="3220" spans="3:3" x14ac:dyDescent="0.35">
      <c r="C3220"/>
    </row>
    <row r="3221" spans="3:3" x14ac:dyDescent="0.35">
      <c r="C3221"/>
    </row>
    <row r="3222" spans="3:3" x14ac:dyDescent="0.35">
      <c r="C3222"/>
    </row>
    <row r="3223" spans="3:3" x14ac:dyDescent="0.35">
      <c r="C3223"/>
    </row>
    <row r="3224" spans="3:3" x14ac:dyDescent="0.35">
      <c r="C3224"/>
    </row>
    <row r="3225" spans="3:3" x14ac:dyDescent="0.35">
      <c r="C3225"/>
    </row>
    <row r="3226" spans="3:3" x14ac:dyDescent="0.35">
      <c r="C3226"/>
    </row>
    <row r="3227" spans="3:3" x14ac:dyDescent="0.35">
      <c r="C3227"/>
    </row>
    <row r="3228" spans="3:3" x14ac:dyDescent="0.35">
      <c r="C3228"/>
    </row>
    <row r="3229" spans="3:3" x14ac:dyDescent="0.35">
      <c r="C3229"/>
    </row>
    <row r="3230" spans="3:3" x14ac:dyDescent="0.35">
      <c r="C3230"/>
    </row>
    <row r="3231" spans="3:3" x14ac:dyDescent="0.35">
      <c r="C3231"/>
    </row>
    <row r="3232" spans="3:3" x14ac:dyDescent="0.35">
      <c r="C3232"/>
    </row>
    <row r="3233" spans="3:3" x14ac:dyDescent="0.35">
      <c r="C3233"/>
    </row>
    <row r="3234" spans="3:3" x14ac:dyDescent="0.35">
      <c r="C3234"/>
    </row>
    <row r="3235" spans="3:3" x14ac:dyDescent="0.35">
      <c r="C3235"/>
    </row>
    <row r="3236" spans="3:3" x14ac:dyDescent="0.35">
      <c r="C3236"/>
    </row>
    <row r="3237" spans="3:3" x14ac:dyDescent="0.35">
      <c r="C3237"/>
    </row>
    <row r="3238" spans="3:3" x14ac:dyDescent="0.35">
      <c r="C3238"/>
    </row>
    <row r="3239" spans="3:3" x14ac:dyDescent="0.35">
      <c r="C3239"/>
    </row>
    <row r="3240" spans="3:3" x14ac:dyDescent="0.35">
      <c r="C3240"/>
    </row>
    <row r="3241" spans="3:3" x14ac:dyDescent="0.35">
      <c r="C3241"/>
    </row>
    <row r="3242" spans="3:3" x14ac:dyDescent="0.35">
      <c r="C3242"/>
    </row>
    <row r="3243" spans="3:3" x14ac:dyDescent="0.35">
      <c r="C3243"/>
    </row>
    <row r="3244" spans="3:3" x14ac:dyDescent="0.35">
      <c r="C3244"/>
    </row>
    <row r="3245" spans="3:3" x14ac:dyDescent="0.35">
      <c r="C3245"/>
    </row>
    <row r="3246" spans="3:3" x14ac:dyDescent="0.35">
      <c r="C3246"/>
    </row>
    <row r="3247" spans="3:3" x14ac:dyDescent="0.35">
      <c r="C3247"/>
    </row>
    <row r="3248" spans="3:3" x14ac:dyDescent="0.35">
      <c r="C3248"/>
    </row>
    <row r="3249" spans="3:3" x14ac:dyDescent="0.35">
      <c r="C3249"/>
    </row>
    <row r="3250" spans="3:3" x14ac:dyDescent="0.35">
      <c r="C3250"/>
    </row>
    <row r="3251" spans="3:3" x14ac:dyDescent="0.35">
      <c r="C3251"/>
    </row>
    <row r="3252" spans="3:3" x14ac:dyDescent="0.35">
      <c r="C3252"/>
    </row>
    <row r="3253" spans="3:3" x14ac:dyDescent="0.35">
      <c r="C3253"/>
    </row>
    <row r="3254" spans="3:3" x14ac:dyDescent="0.35">
      <c r="C3254"/>
    </row>
    <row r="3255" spans="3:3" x14ac:dyDescent="0.35">
      <c r="C3255"/>
    </row>
    <row r="3256" spans="3:3" x14ac:dyDescent="0.35">
      <c r="C3256"/>
    </row>
    <row r="3257" spans="3:3" x14ac:dyDescent="0.35">
      <c r="C3257"/>
    </row>
    <row r="3258" spans="3:3" x14ac:dyDescent="0.35">
      <c r="C3258"/>
    </row>
    <row r="3259" spans="3:3" x14ac:dyDescent="0.35">
      <c r="C3259"/>
    </row>
    <row r="3260" spans="3:3" x14ac:dyDescent="0.35">
      <c r="C3260"/>
    </row>
    <row r="3261" spans="3:3" x14ac:dyDescent="0.35">
      <c r="C3261"/>
    </row>
    <row r="3262" spans="3:3" x14ac:dyDescent="0.35">
      <c r="C3262"/>
    </row>
    <row r="3263" spans="3:3" x14ac:dyDescent="0.35">
      <c r="C3263"/>
    </row>
    <row r="3264" spans="3:3" x14ac:dyDescent="0.35">
      <c r="C3264"/>
    </row>
    <row r="3265" spans="3:3" x14ac:dyDescent="0.35">
      <c r="C3265"/>
    </row>
    <row r="3266" spans="3:3" x14ac:dyDescent="0.35">
      <c r="C3266"/>
    </row>
    <row r="3267" spans="3:3" x14ac:dyDescent="0.35">
      <c r="C3267"/>
    </row>
    <row r="3268" spans="3:3" x14ac:dyDescent="0.35">
      <c r="C3268"/>
    </row>
    <row r="3269" spans="3:3" x14ac:dyDescent="0.35">
      <c r="C3269"/>
    </row>
    <row r="3270" spans="3:3" x14ac:dyDescent="0.35">
      <c r="C3270"/>
    </row>
    <row r="3271" spans="3:3" x14ac:dyDescent="0.35">
      <c r="C3271"/>
    </row>
    <row r="3272" spans="3:3" x14ac:dyDescent="0.35">
      <c r="C3272"/>
    </row>
    <row r="3273" spans="3:3" x14ac:dyDescent="0.35">
      <c r="C3273"/>
    </row>
    <row r="3274" spans="3:3" x14ac:dyDescent="0.35">
      <c r="C3274"/>
    </row>
    <row r="3275" spans="3:3" x14ac:dyDescent="0.35">
      <c r="C3275"/>
    </row>
    <row r="3276" spans="3:3" x14ac:dyDescent="0.35">
      <c r="C3276"/>
    </row>
    <row r="3277" spans="3:3" x14ac:dyDescent="0.35">
      <c r="C3277"/>
    </row>
    <row r="3278" spans="3:3" x14ac:dyDescent="0.35">
      <c r="C3278"/>
    </row>
    <row r="3279" spans="3:3" x14ac:dyDescent="0.35">
      <c r="C3279"/>
    </row>
    <row r="3280" spans="3:3" x14ac:dyDescent="0.35">
      <c r="C3280"/>
    </row>
    <row r="3281" spans="3:3" x14ac:dyDescent="0.35">
      <c r="C3281"/>
    </row>
    <row r="3282" spans="3:3" x14ac:dyDescent="0.35">
      <c r="C3282"/>
    </row>
    <row r="3283" spans="3:3" x14ac:dyDescent="0.35">
      <c r="C3283"/>
    </row>
    <row r="3284" spans="3:3" x14ac:dyDescent="0.35">
      <c r="C3284"/>
    </row>
    <row r="3285" spans="3:3" x14ac:dyDescent="0.35">
      <c r="C3285"/>
    </row>
    <row r="3286" spans="3:3" x14ac:dyDescent="0.35">
      <c r="C3286"/>
    </row>
    <row r="3287" spans="3:3" x14ac:dyDescent="0.35">
      <c r="C3287"/>
    </row>
    <row r="3288" spans="3:3" x14ac:dyDescent="0.35">
      <c r="C3288"/>
    </row>
    <row r="3289" spans="3:3" x14ac:dyDescent="0.35">
      <c r="C3289"/>
    </row>
    <row r="3290" spans="3:3" x14ac:dyDescent="0.35">
      <c r="C3290"/>
    </row>
    <row r="3291" spans="3:3" x14ac:dyDescent="0.35">
      <c r="C3291"/>
    </row>
    <row r="3292" spans="3:3" x14ac:dyDescent="0.35">
      <c r="C3292"/>
    </row>
    <row r="3293" spans="3:3" x14ac:dyDescent="0.35">
      <c r="C3293"/>
    </row>
    <row r="3294" spans="3:3" x14ac:dyDescent="0.35">
      <c r="C3294"/>
    </row>
    <row r="3295" spans="3:3" x14ac:dyDescent="0.35">
      <c r="C3295"/>
    </row>
    <row r="3296" spans="3:3" x14ac:dyDescent="0.35">
      <c r="C3296"/>
    </row>
    <row r="3297" spans="3:3" x14ac:dyDescent="0.35">
      <c r="C3297"/>
    </row>
    <row r="3298" spans="3:3" x14ac:dyDescent="0.35">
      <c r="C3298"/>
    </row>
    <row r="3299" spans="3:3" x14ac:dyDescent="0.35">
      <c r="C3299"/>
    </row>
    <row r="3300" spans="3:3" x14ac:dyDescent="0.35">
      <c r="C3300"/>
    </row>
    <row r="3301" spans="3:3" x14ac:dyDescent="0.35">
      <c r="C3301"/>
    </row>
    <row r="3302" spans="3:3" x14ac:dyDescent="0.35">
      <c r="C3302"/>
    </row>
    <row r="3303" spans="3:3" x14ac:dyDescent="0.35">
      <c r="C3303"/>
    </row>
    <row r="3304" spans="3:3" x14ac:dyDescent="0.35">
      <c r="C3304"/>
    </row>
    <row r="3305" spans="3:3" x14ac:dyDescent="0.35">
      <c r="C3305"/>
    </row>
    <row r="3306" spans="3:3" x14ac:dyDescent="0.35">
      <c r="C3306"/>
    </row>
    <row r="3307" spans="3:3" x14ac:dyDescent="0.35">
      <c r="C3307"/>
    </row>
    <row r="3308" spans="3:3" x14ac:dyDescent="0.35">
      <c r="C3308"/>
    </row>
    <row r="3309" spans="3:3" x14ac:dyDescent="0.35">
      <c r="C3309"/>
    </row>
    <row r="3310" spans="3:3" x14ac:dyDescent="0.35">
      <c r="C3310"/>
    </row>
    <row r="3311" spans="3:3" x14ac:dyDescent="0.35">
      <c r="C3311"/>
    </row>
    <row r="3312" spans="3:3" x14ac:dyDescent="0.35">
      <c r="C3312"/>
    </row>
    <row r="3313" spans="3:3" x14ac:dyDescent="0.35">
      <c r="C3313"/>
    </row>
    <row r="3314" spans="3:3" x14ac:dyDescent="0.35">
      <c r="C3314"/>
    </row>
    <row r="3315" spans="3:3" x14ac:dyDescent="0.35">
      <c r="C3315"/>
    </row>
    <row r="3316" spans="3:3" x14ac:dyDescent="0.35">
      <c r="C3316"/>
    </row>
    <row r="3317" spans="3:3" x14ac:dyDescent="0.35">
      <c r="C3317"/>
    </row>
    <row r="3318" spans="3:3" x14ac:dyDescent="0.35">
      <c r="C3318"/>
    </row>
    <row r="3319" spans="3:3" x14ac:dyDescent="0.35">
      <c r="C3319"/>
    </row>
    <row r="3320" spans="3:3" x14ac:dyDescent="0.35">
      <c r="C3320"/>
    </row>
    <row r="3321" spans="3:3" x14ac:dyDescent="0.35">
      <c r="C3321"/>
    </row>
    <row r="3322" spans="3:3" x14ac:dyDescent="0.35">
      <c r="C3322"/>
    </row>
    <row r="3323" spans="3:3" x14ac:dyDescent="0.35">
      <c r="C3323"/>
    </row>
    <row r="3324" spans="3:3" x14ac:dyDescent="0.35">
      <c r="C3324"/>
    </row>
    <row r="3325" spans="3:3" x14ac:dyDescent="0.35">
      <c r="C3325"/>
    </row>
    <row r="3326" spans="3:3" x14ac:dyDescent="0.35">
      <c r="C3326"/>
    </row>
    <row r="3327" spans="3:3" x14ac:dyDescent="0.35">
      <c r="C3327"/>
    </row>
    <row r="3328" spans="3:3" x14ac:dyDescent="0.35">
      <c r="C3328"/>
    </row>
    <row r="3329" spans="3:3" x14ac:dyDescent="0.35">
      <c r="C3329"/>
    </row>
    <row r="3330" spans="3:3" x14ac:dyDescent="0.35">
      <c r="C3330"/>
    </row>
    <row r="3331" spans="3:3" x14ac:dyDescent="0.35">
      <c r="C3331"/>
    </row>
    <row r="3332" spans="3:3" x14ac:dyDescent="0.35">
      <c r="C3332"/>
    </row>
    <row r="3333" spans="3:3" x14ac:dyDescent="0.35">
      <c r="C3333"/>
    </row>
    <row r="3334" spans="3:3" x14ac:dyDescent="0.35">
      <c r="C3334"/>
    </row>
    <row r="3335" spans="3:3" x14ac:dyDescent="0.35">
      <c r="C3335"/>
    </row>
    <row r="3336" spans="3:3" x14ac:dyDescent="0.35">
      <c r="C3336"/>
    </row>
    <row r="3337" spans="3:3" x14ac:dyDescent="0.35">
      <c r="C3337"/>
    </row>
    <row r="3338" spans="3:3" x14ac:dyDescent="0.35">
      <c r="C3338"/>
    </row>
    <row r="3339" spans="3:3" x14ac:dyDescent="0.35">
      <c r="C3339"/>
    </row>
    <row r="3340" spans="3:3" x14ac:dyDescent="0.35">
      <c r="C3340"/>
    </row>
    <row r="3341" spans="3:3" x14ac:dyDescent="0.35">
      <c r="C3341"/>
    </row>
    <row r="3342" spans="3:3" x14ac:dyDescent="0.35">
      <c r="C3342"/>
    </row>
    <row r="3343" spans="3:3" x14ac:dyDescent="0.35">
      <c r="C3343"/>
    </row>
    <row r="3344" spans="3:3" x14ac:dyDescent="0.35">
      <c r="C3344"/>
    </row>
    <row r="3345" spans="3:3" x14ac:dyDescent="0.35">
      <c r="C3345"/>
    </row>
    <row r="3346" spans="3:3" x14ac:dyDescent="0.35">
      <c r="C3346"/>
    </row>
    <row r="3347" spans="3:3" x14ac:dyDescent="0.35">
      <c r="C3347"/>
    </row>
    <row r="3348" spans="3:3" x14ac:dyDescent="0.35">
      <c r="C3348"/>
    </row>
    <row r="3349" spans="3:3" x14ac:dyDescent="0.35">
      <c r="C3349"/>
    </row>
    <row r="3350" spans="3:3" x14ac:dyDescent="0.35">
      <c r="C3350"/>
    </row>
    <row r="3351" spans="3:3" x14ac:dyDescent="0.35">
      <c r="C3351"/>
    </row>
    <row r="3352" spans="3:3" x14ac:dyDescent="0.35">
      <c r="C3352"/>
    </row>
    <row r="3353" spans="3:3" x14ac:dyDescent="0.35">
      <c r="C3353"/>
    </row>
    <row r="3354" spans="3:3" x14ac:dyDescent="0.35">
      <c r="C3354"/>
    </row>
    <row r="3355" spans="3:3" x14ac:dyDescent="0.35">
      <c r="C3355"/>
    </row>
    <row r="3356" spans="3:3" x14ac:dyDescent="0.35">
      <c r="C3356"/>
    </row>
    <row r="3357" spans="3:3" x14ac:dyDescent="0.35">
      <c r="C3357"/>
    </row>
    <row r="3358" spans="3:3" x14ac:dyDescent="0.35">
      <c r="C3358"/>
    </row>
    <row r="3359" spans="3:3" x14ac:dyDescent="0.35">
      <c r="C3359"/>
    </row>
    <row r="3360" spans="3:3" x14ac:dyDescent="0.35">
      <c r="C3360"/>
    </row>
    <row r="3361" spans="3:3" x14ac:dyDescent="0.35">
      <c r="C3361"/>
    </row>
    <row r="3362" spans="3:3" x14ac:dyDescent="0.35">
      <c r="C3362"/>
    </row>
    <row r="3363" spans="3:3" x14ac:dyDescent="0.35">
      <c r="C3363"/>
    </row>
    <row r="3364" spans="3:3" x14ac:dyDescent="0.35">
      <c r="C3364"/>
    </row>
    <row r="3365" spans="3:3" x14ac:dyDescent="0.35">
      <c r="C3365"/>
    </row>
    <row r="3366" spans="3:3" x14ac:dyDescent="0.35">
      <c r="C3366"/>
    </row>
    <row r="3367" spans="3:3" x14ac:dyDescent="0.35">
      <c r="C3367"/>
    </row>
    <row r="3368" spans="3:3" x14ac:dyDescent="0.35">
      <c r="C3368"/>
    </row>
    <row r="3369" spans="3:3" x14ac:dyDescent="0.35">
      <c r="C3369"/>
    </row>
    <row r="3370" spans="3:3" x14ac:dyDescent="0.35">
      <c r="C3370"/>
    </row>
    <row r="3371" spans="3:3" x14ac:dyDescent="0.35">
      <c r="C3371"/>
    </row>
    <row r="3372" spans="3:3" x14ac:dyDescent="0.35">
      <c r="C3372"/>
    </row>
    <row r="3373" spans="3:3" x14ac:dyDescent="0.35">
      <c r="C3373"/>
    </row>
    <row r="3374" spans="3:3" x14ac:dyDescent="0.35">
      <c r="C3374"/>
    </row>
    <row r="3375" spans="3:3" x14ac:dyDescent="0.35">
      <c r="C3375"/>
    </row>
    <row r="3376" spans="3:3" x14ac:dyDescent="0.35">
      <c r="C3376"/>
    </row>
    <row r="3377" spans="3:3" x14ac:dyDescent="0.35">
      <c r="C3377"/>
    </row>
    <row r="3378" spans="3:3" x14ac:dyDescent="0.35">
      <c r="C3378"/>
    </row>
    <row r="3379" spans="3:3" x14ac:dyDescent="0.35">
      <c r="C3379"/>
    </row>
    <row r="3380" spans="3:3" x14ac:dyDescent="0.35">
      <c r="C3380"/>
    </row>
    <row r="3381" spans="3:3" x14ac:dyDescent="0.35">
      <c r="C3381"/>
    </row>
    <row r="3382" spans="3:3" x14ac:dyDescent="0.35">
      <c r="C3382"/>
    </row>
    <row r="3383" spans="3:3" x14ac:dyDescent="0.35">
      <c r="C3383"/>
    </row>
    <row r="3384" spans="3:3" x14ac:dyDescent="0.35">
      <c r="C3384"/>
    </row>
    <row r="3385" spans="3:3" x14ac:dyDescent="0.35">
      <c r="C3385"/>
    </row>
    <row r="3386" spans="3:3" x14ac:dyDescent="0.35">
      <c r="C3386"/>
    </row>
    <row r="3387" spans="3:3" x14ac:dyDescent="0.35">
      <c r="C3387"/>
    </row>
    <row r="3388" spans="3:3" x14ac:dyDescent="0.35">
      <c r="C3388"/>
    </row>
    <row r="3389" spans="3:3" x14ac:dyDescent="0.35">
      <c r="C3389"/>
    </row>
    <row r="3390" spans="3:3" x14ac:dyDescent="0.35">
      <c r="C3390"/>
    </row>
    <row r="3391" spans="3:3" x14ac:dyDescent="0.35">
      <c r="C3391"/>
    </row>
    <row r="3392" spans="3:3" x14ac:dyDescent="0.35">
      <c r="C3392"/>
    </row>
    <row r="3393" spans="3:3" x14ac:dyDescent="0.35">
      <c r="C3393"/>
    </row>
    <row r="3394" spans="3:3" x14ac:dyDescent="0.35">
      <c r="C3394"/>
    </row>
    <row r="3395" spans="3:3" x14ac:dyDescent="0.35">
      <c r="C3395"/>
    </row>
    <row r="3396" spans="3:3" x14ac:dyDescent="0.35">
      <c r="C3396"/>
    </row>
    <row r="3397" spans="3:3" x14ac:dyDescent="0.35">
      <c r="C3397"/>
    </row>
    <row r="3398" spans="3:3" x14ac:dyDescent="0.35">
      <c r="C3398"/>
    </row>
    <row r="3399" spans="3:3" x14ac:dyDescent="0.35">
      <c r="C3399"/>
    </row>
    <row r="3400" spans="3:3" x14ac:dyDescent="0.35">
      <c r="C3400"/>
    </row>
    <row r="3401" spans="3:3" x14ac:dyDescent="0.35">
      <c r="C3401"/>
    </row>
    <row r="3402" spans="3:3" x14ac:dyDescent="0.35">
      <c r="C3402"/>
    </row>
    <row r="3403" spans="3:3" x14ac:dyDescent="0.35">
      <c r="C3403"/>
    </row>
    <row r="3404" spans="3:3" x14ac:dyDescent="0.35">
      <c r="C3404"/>
    </row>
    <row r="3405" spans="3:3" x14ac:dyDescent="0.35">
      <c r="C3405"/>
    </row>
    <row r="3406" spans="3:3" x14ac:dyDescent="0.35">
      <c r="C3406"/>
    </row>
    <row r="3407" spans="3:3" x14ac:dyDescent="0.35">
      <c r="C3407"/>
    </row>
    <row r="3408" spans="3:3" x14ac:dyDescent="0.35">
      <c r="C3408"/>
    </row>
    <row r="3409" spans="3:3" x14ac:dyDescent="0.35">
      <c r="C3409"/>
    </row>
    <row r="3410" spans="3:3" x14ac:dyDescent="0.35">
      <c r="C3410"/>
    </row>
    <row r="3411" spans="3:3" x14ac:dyDescent="0.35">
      <c r="C3411"/>
    </row>
    <row r="3412" spans="3:3" x14ac:dyDescent="0.35">
      <c r="C3412"/>
    </row>
    <row r="3413" spans="3:3" x14ac:dyDescent="0.35">
      <c r="C3413"/>
    </row>
    <row r="3414" spans="3:3" x14ac:dyDescent="0.35">
      <c r="C3414"/>
    </row>
    <row r="3415" spans="3:3" x14ac:dyDescent="0.35">
      <c r="C3415"/>
    </row>
    <row r="3416" spans="3:3" x14ac:dyDescent="0.35">
      <c r="C3416"/>
    </row>
    <row r="3417" spans="3:3" x14ac:dyDescent="0.35">
      <c r="C3417"/>
    </row>
    <row r="3418" spans="3:3" x14ac:dyDescent="0.35">
      <c r="C3418"/>
    </row>
    <row r="3419" spans="3:3" x14ac:dyDescent="0.35">
      <c r="C3419"/>
    </row>
    <row r="3420" spans="3:3" x14ac:dyDescent="0.35">
      <c r="C3420"/>
    </row>
    <row r="3421" spans="3:3" x14ac:dyDescent="0.35">
      <c r="C3421"/>
    </row>
    <row r="3422" spans="3:3" x14ac:dyDescent="0.35">
      <c r="C3422"/>
    </row>
    <row r="3423" spans="3:3" x14ac:dyDescent="0.35">
      <c r="C3423"/>
    </row>
    <row r="3424" spans="3:3" x14ac:dyDescent="0.35">
      <c r="C3424"/>
    </row>
    <row r="3425" spans="3:3" x14ac:dyDescent="0.35">
      <c r="C3425"/>
    </row>
    <row r="3426" spans="3:3" x14ac:dyDescent="0.35">
      <c r="C3426"/>
    </row>
    <row r="3427" spans="3:3" x14ac:dyDescent="0.35">
      <c r="C3427"/>
    </row>
    <row r="3428" spans="3:3" x14ac:dyDescent="0.35">
      <c r="C3428"/>
    </row>
    <row r="3429" spans="3:3" x14ac:dyDescent="0.35">
      <c r="C3429"/>
    </row>
    <row r="3430" spans="3:3" x14ac:dyDescent="0.35">
      <c r="C3430"/>
    </row>
    <row r="3431" spans="3:3" x14ac:dyDescent="0.35">
      <c r="C3431"/>
    </row>
    <row r="3432" spans="3:3" x14ac:dyDescent="0.35">
      <c r="C3432"/>
    </row>
    <row r="3433" spans="3:3" x14ac:dyDescent="0.35">
      <c r="C3433"/>
    </row>
    <row r="3434" spans="3:3" x14ac:dyDescent="0.35">
      <c r="C3434"/>
    </row>
    <row r="3435" spans="3:3" x14ac:dyDescent="0.35">
      <c r="C3435"/>
    </row>
    <row r="3436" spans="3:3" x14ac:dyDescent="0.35">
      <c r="C3436"/>
    </row>
    <row r="3437" spans="3:3" x14ac:dyDescent="0.35">
      <c r="C3437"/>
    </row>
    <row r="3438" spans="3:3" x14ac:dyDescent="0.35">
      <c r="C3438"/>
    </row>
    <row r="3439" spans="3:3" x14ac:dyDescent="0.35">
      <c r="C3439"/>
    </row>
    <row r="3440" spans="3:3" x14ac:dyDescent="0.35">
      <c r="C3440"/>
    </row>
    <row r="3441" spans="3:3" x14ac:dyDescent="0.35">
      <c r="C3441"/>
    </row>
    <row r="3442" spans="3:3" x14ac:dyDescent="0.35">
      <c r="C3442"/>
    </row>
    <row r="3443" spans="3:3" x14ac:dyDescent="0.35">
      <c r="C3443"/>
    </row>
    <row r="3444" spans="3:3" x14ac:dyDescent="0.35">
      <c r="C3444"/>
    </row>
    <row r="3445" spans="3:3" x14ac:dyDescent="0.35">
      <c r="C3445"/>
    </row>
    <row r="3446" spans="3:3" x14ac:dyDescent="0.35">
      <c r="C3446"/>
    </row>
    <row r="3447" spans="3:3" x14ac:dyDescent="0.35">
      <c r="C3447"/>
    </row>
    <row r="3448" spans="3:3" x14ac:dyDescent="0.35">
      <c r="C3448"/>
    </row>
    <row r="3449" spans="3:3" x14ac:dyDescent="0.35">
      <c r="C3449"/>
    </row>
    <row r="3450" spans="3:3" x14ac:dyDescent="0.35">
      <c r="C3450"/>
    </row>
    <row r="3451" spans="3:3" x14ac:dyDescent="0.35">
      <c r="C3451"/>
    </row>
    <row r="3452" spans="3:3" x14ac:dyDescent="0.35">
      <c r="C3452"/>
    </row>
    <row r="3453" spans="3:3" x14ac:dyDescent="0.35">
      <c r="C3453"/>
    </row>
    <row r="3454" spans="3:3" x14ac:dyDescent="0.35">
      <c r="C3454"/>
    </row>
    <row r="3455" spans="3:3" x14ac:dyDescent="0.35">
      <c r="C3455"/>
    </row>
    <row r="3456" spans="3:3" x14ac:dyDescent="0.35">
      <c r="C3456"/>
    </row>
    <row r="3457" spans="3:3" x14ac:dyDescent="0.35">
      <c r="C3457"/>
    </row>
    <row r="3458" spans="3:3" x14ac:dyDescent="0.35">
      <c r="C3458"/>
    </row>
    <row r="3459" spans="3:3" x14ac:dyDescent="0.35">
      <c r="C3459"/>
    </row>
    <row r="3460" spans="3:3" x14ac:dyDescent="0.35">
      <c r="C3460"/>
    </row>
    <row r="3461" spans="3:3" x14ac:dyDescent="0.35">
      <c r="C3461"/>
    </row>
    <row r="3462" spans="3:3" x14ac:dyDescent="0.35">
      <c r="C3462"/>
    </row>
    <row r="3463" spans="3:3" x14ac:dyDescent="0.35">
      <c r="C3463"/>
    </row>
    <row r="3464" spans="3:3" x14ac:dyDescent="0.35">
      <c r="C3464"/>
    </row>
    <row r="3465" spans="3:3" x14ac:dyDescent="0.35">
      <c r="C3465"/>
    </row>
    <row r="3466" spans="3:3" x14ac:dyDescent="0.35">
      <c r="C3466"/>
    </row>
    <row r="3467" spans="3:3" x14ac:dyDescent="0.35">
      <c r="C3467"/>
    </row>
    <row r="3468" spans="3:3" x14ac:dyDescent="0.35">
      <c r="C3468"/>
    </row>
    <row r="3469" spans="3:3" x14ac:dyDescent="0.35">
      <c r="C3469"/>
    </row>
    <row r="3470" spans="3:3" x14ac:dyDescent="0.35">
      <c r="C3470"/>
    </row>
    <row r="3471" spans="3:3" x14ac:dyDescent="0.35">
      <c r="C3471"/>
    </row>
    <row r="3472" spans="3:3" x14ac:dyDescent="0.35">
      <c r="C3472"/>
    </row>
    <row r="3473" spans="3:3" x14ac:dyDescent="0.35">
      <c r="C3473"/>
    </row>
    <row r="3474" spans="3:3" x14ac:dyDescent="0.35">
      <c r="C3474"/>
    </row>
    <row r="3475" spans="3:3" x14ac:dyDescent="0.35">
      <c r="C3475"/>
    </row>
    <row r="3476" spans="3:3" x14ac:dyDescent="0.35">
      <c r="C3476"/>
    </row>
    <row r="3477" spans="3:3" x14ac:dyDescent="0.35">
      <c r="C3477"/>
    </row>
    <row r="3478" spans="3:3" x14ac:dyDescent="0.35">
      <c r="C3478"/>
    </row>
    <row r="3479" spans="3:3" x14ac:dyDescent="0.35">
      <c r="C3479"/>
    </row>
    <row r="3480" spans="3:3" x14ac:dyDescent="0.35">
      <c r="C3480"/>
    </row>
    <row r="3481" spans="3:3" x14ac:dyDescent="0.35">
      <c r="C3481"/>
    </row>
    <row r="3482" spans="3:3" x14ac:dyDescent="0.35">
      <c r="C3482"/>
    </row>
    <row r="3483" spans="3:3" x14ac:dyDescent="0.35">
      <c r="C3483"/>
    </row>
    <row r="3484" spans="3:3" x14ac:dyDescent="0.35">
      <c r="C3484"/>
    </row>
    <row r="3485" spans="3:3" x14ac:dyDescent="0.35">
      <c r="C3485"/>
    </row>
    <row r="3486" spans="3:3" x14ac:dyDescent="0.35">
      <c r="C3486"/>
    </row>
    <row r="3487" spans="3:3" x14ac:dyDescent="0.35">
      <c r="C3487"/>
    </row>
    <row r="3488" spans="3:3" x14ac:dyDescent="0.35">
      <c r="C3488"/>
    </row>
    <row r="3489" spans="3:3" x14ac:dyDescent="0.35">
      <c r="C3489"/>
    </row>
    <row r="3490" spans="3:3" x14ac:dyDescent="0.35">
      <c r="C3490"/>
    </row>
    <row r="3491" spans="3:3" x14ac:dyDescent="0.35">
      <c r="C3491"/>
    </row>
    <row r="3492" spans="3:3" x14ac:dyDescent="0.35">
      <c r="C3492"/>
    </row>
    <row r="3493" spans="3:3" x14ac:dyDescent="0.35">
      <c r="C3493"/>
    </row>
    <row r="3494" spans="3:3" x14ac:dyDescent="0.35">
      <c r="C3494"/>
    </row>
    <row r="3495" spans="3:3" x14ac:dyDescent="0.35">
      <c r="C3495"/>
    </row>
    <row r="3496" spans="3:3" x14ac:dyDescent="0.35">
      <c r="C3496"/>
    </row>
    <row r="3497" spans="3:3" x14ac:dyDescent="0.35">
      <c r="C3497"/>
    </row>
    <row r="3498" spans="3:3" x14ac:dyDescent="0.35">
      <c r="C3498"/>
    </row>
    <row r="3499" spans="3:3" x14ac:dyDescent="0.35">
      <c r="C3499"/>
    </row>
    <row r="3500" spans="3:3" x14ac:dyDescent="0.35">
      <c r="C3500"/>
    </row>
    <row r="3501" spans="3:3" x14ac:dyDescent="0.35">
      <c r="C3501"/>
    </row>
    <row r="3502" spans="3:3" x14ac:dyDescent="0.35">
      <c r="C3502"/>
    </row>
    <row r="3503" spans="3:3" x14ac:dyDescent="0.35">
      <c r="C3503"/>
    </row>
    <row r="3504" spans="3:3" x14ac:dyDescent="0.35">
      <c r="C3504"/>
    </row>
    <row r="3505" spans="3:3" x14ac:dyDescent="0.35">
      <c r="C3505"/>
    </row>
    <row r="3506" spans="3:3" x14ac:dyDescent="0.35">
      <c r="C3506"/>
    </row>
    <row r="3507" spans="3:3" x14ac:dyDescent="0.35">
      <c r="C3507"/>
    </row>
    <row r="3508" spans="3:3" x14ac:dyDescent="0.35">
      <c r="C3508"/>
    </row>
    <row r="3509" spans="3:3" x14ac:dyDescent="0.35">
      <c r="C3509"/>
    </row>
    <row r="3510" spans="3:3" x14ac:dyDescent="0.35">
      <c r="C3510"/>
    </row>
    <row r="3511" spans="3:3" x14ac:dyDescent="0.35">
      <c r="C3511"/>
    </row>
    <row r="3512" spans="3:3" x14ac:dyDescent="0.35">
      <c r="C3512"/>
    </row>
    <row r="3513" spans="3:3" x14ac:dyDescent="0.35">
      <c r="C3513"/>
    </row>
    <row r="3514" spans="3:3" x14ac:dyDescent="0.35">
      <c r="C3514"/>
    </row>
    <row r="3515" spans="3:3" x14ac:dyDescent="0.35">
      <c r="C3515"/>
    </row>
    <row r="3516" spans="3:3" x14ac:dyDescent="0.35">
      <c r="C3516"/>
    </row>
    <row r="3517" spans="3:3" x14ac:dyDescent="0.35">
      <c r="C3517"/>
    </row>
    <row r="3518" spans="3:3" x14ac:dyDescent="0.35">
      <c r="C3518"/>
    </row>
    <row r="3519" spans="3:3" x14ac:dyDescent="0.35">
      <c r="C3519"/>
    </row>
    <row r="3520" spans="3:3" x14ac:dyDescent="0.35">
      <c r="C3520"/>
    </row>
    <row r="3521" spans="3:3" x14ac:dyDescent="0.35">
      <c r="C3521"/>
    </row>
    <row r="3522" spans="3:3" x14ac:dyDescent="0.35">
      <c r="C3522"/>
    </row>
    <row r="3523" spans="3:3" x14ac:dyDescent="0.35">
      <c r="C3523"/>
    </row>
    <row r="3524" spans="3:3" x14ac:dyDescent="0.35">
      <c r="C3524"/>
    </row>
    <row r="3525" spans="3:3" x14ac:dyDescent="0.35">
      <c r="C3525"/>
    </row>
    <row r="3526" spans="3:3" x14ac:dyDescent="0.35">
      <c r="C3526"/>
    </row>
    <row r="3527" spans="3:3" x14ac:dyDescent="0.35">
      <c r="C3527"/>
    </row>
    <row r="3528" spans="3:3" x14ac:dyDescent="0.35">
      <c r="C3528"/>
    </row>
    <row r="3529" spans="3:3" x14ac:dyDescent="0.35">
      <c r="C3529"/>
    </row>
    <row r="3530" spans="3:3" x14ac:dyDescent="0.35">
      <c r="C3530"/>
    </row>
    <row r="3531" spans="3:3" x14ac:dyDescent="0.35">
      <c r="C3531"/>
    </row>
    <row r="3532" spans="3:3" x14ac:dyDescent="0.35">
      <c r="C3532"/>
    </row>
    <row r="3533" spans="3:3" x14ac:dyDescent="0.35">
      <c r="C3533"/>
    </row>
    <row r="3534" spans="3:3" x14ac:dyDescent="0.35">
      <c r="C3534"/>
    </row>
    <row r="3535" spans="3:3" x14ac:dyDescent="0.35">
      <c r="C3535"/>
    </row>
    <row r="3536" spans="3:3" x14ac:dyDescent="0.35">
      <c r="C3536"/>
    </row>
    <row r="3537" spans="3:3" x14ac:dyDescent="0.35">
      <c r="C3537"/>
    </row>
    <row r="3538" spans="3:3" x14ac:dyDescent="0.35">
      <c r="C3538"/>
    </row>
    <row r="3539" spans="3:3" x14ac:dyDescent="0.35">
      <c r="C3539"/>
    </row>
    <row r="3540" spans="3:3" x14ac:dyDescent="0.35">
      <c r="C3540"/>
    </row>
    <row r="3541" spans="3:3" x14ac:dyDescent="0.35">
      <c r="C3541"/>
    </row>
    <row r="3542" spans="3:3" x14ac:dyDescent="0.35">
      <c r="C3542"/>
    </row>
    <row r="3543" spans="3:3" x14ac:dyDescent="0.35">
      <c r="C3543"/>
    </row>
    <row r="3544" spans="3:3" x14ac:dyDescent="0.35">
      <c r="C3544"/>
    </row>
    <row r="3545" spans="3:3" x14ac:dyDescent="0.35">
      <c r="C3545"/>
    </row>
    <row r="3546" spans="3:3" x14ac:dyDescent="0.35">
      <c r="C3546"/>
    </row>
    <row r="3547" spans="3:3" x14ac:dyDescent="0.35">
      <c r="C3547"/>
    </row>
    <row r="3548" spans="3:3" x14ac:dyDescent="0.35">
      <c r="C3548"/>
    </row>
    <row r="3549" spans="3:3" x14ac:dyDescent="0.35">
      <c r="C3549"/>
    </row>
    <row r="3550" spans="3:3" x14ac:dyDescent="0.35">
      <c r="C3550"/>
    </row>
    <row r="3551" spans="3:3" x14ac:dyDescent="0.35">
      <c r="C3551"/>
    </row>
    <row r="3552" spans="3:3" x14ac:dyDescent="0.35">
      <c r="C3552"/>
    </row>
    <row r="3553" spans="3:3" x14ac:dyDescent="0.35">
      <c r="C3553"/>
    </row>
    <row r="3554" spans="3:3" x14ac:dyDescent="0.35">
      <c r="C3554"/>
    </row>
    <row r="3555" spans="3:3" x14ac:dyDescent="0.35">
      <c r="C3555"/>
    </row>
    <row r="3556" spans="3:3" x14ac:dyDescent="0.35">
      <c r="C3556"/>
    </row>
    <row r="3557" spans="3:3" x14ac:dyDescent="0.35">
      <c r="C3557"/>
    </row>
    <row r="3558" spans="3:3" x14ac:dyDescent="0.35">
      <c r="C3558"/>
    </row>
    <row r="3559" spans="3:3" x14ac:dyDescent="0.35">
      <c r="C3559"/>
    </row>
    <row r="3560" spans="3:3" x14ac:dyDescent="0.35">
      <c r="C3560"/>
    </row>
    <row r="3561" spans="3:3" x14ac:dyDescent="0.35">
      <c r="C3561"/>
    </row>
    <row r="3562" spans="3:3" x14ac:dyDescent="0.35">
      <c r="C3562"/>
    </row>
    <row r="3563" spans="3:3" x14ac:dyDescent="0.35">
      <c r="C3563"/>
    </row>
    <row r="3564" spans="3:3" x14ac:dyDescent="0.35">
      <c r="C3564"/>
    </row>
    <row r="3565" spans="3:3" x14ac:dyDescent="0.35">
      <c r="C3565"/>
    </row>
    <row r="3566" spans="3:3" x14ac:dyDescent="0.35">
      <c r="C3566"/>
    </row>
    <row r="3567" spans="3:3" x14ac:dyDescent="0.35">
      <c r="C3567"/>
    </row>
    <row r="3568" spans="3:3" x14ac:dyDescent="0.35">
      <c r="C3568"/>
    </row>
    <row r="3569" spans="3:3" x14ac:dyDescent="0.35">
      <c r="C3569"/>
    </row>
    <row r="3570" spans="3:3" x14ac:dyDescent="0.35">
      <c r="C3570"/>
    </row>
    <row r="3571" spans="3:3" x14ac:dyDescent="0.35">
      <c r="C3571"/>
    </row>
    <row r="3572" spans="3:3" x14ac:dyDescent="0.35">
      <c r="C3572"/>
    </row>
    <row r="3573" spans="3:3" x14ac:dyDescent="0.35">
      <c r="C3573"/>
    </row>
    <row r="3574" spans="3:3" x14ac:dyDescent="0.35">
      <c r="C3574"/>
    </row>
    <row r="3575" spans="3:3" x14ac:dyDescent="0.35">
      <c r="C3575"/>
    </row>
    <row r="3576" spans="3:3" x14ac:dyDescent="0.35">
      <c r="C3576"/>
    </row>
    <row r="3577" spans="3:3" x14ac:dyDescent="0.35">
      <c r="C3577"/>
    </row>
    <row r="3578" spans="3:3" x14ac:dyDescent="0.35">
      <c r="C3578"/>
    </row>
    <row r="3579" spans="3:3" x14ac:dyDescent="0.35">
      <c r="C3579"/>
    </row>
    <row r="3580" spans="3:3" x14ac:dyDescent="0.35">
      <c r="C3580"/>
    </row>
    <row r="3581" spans="3:3" x14ac:dyDescent="0.35">
      <c r="C3581"/>
    </row>
    <row r="3582" spans="3:3" x14ac:dyDescent="0.35">
      <c r="C3582"/>
    </row>
    <row r="3583" spans="3:3" x14ac:dyDescent="0.35">
      <c r="C3583"/>
    </row>
    <row r="3584" spans="3:3" x14ac:dyDescent="0.35">
      <c r="C3584"/>
    </row>
    <row r="3585" spans="3:3" x14ac:dyDescent="0.35">
      <c r="C3585"/>
    </row>
    <row r="3586" spans="3:3" x14ac:dyDescent="0.35">
      <c r="C3586"/>
    </row>
    <row r="3587" spans="3:3" x14ac:dyDescent="0.35">
      <c r="C3587"/>
    </row>
    <row r="3588" spans="3:3" x14ac:dyDescent="0.35">
      <c r="C3588"/>
    </row>
    <row r="3589" spans="3:3" x14ac:dyDescent="0.35">
      <c r="C3589"/>
    </row>
    <row r="3590" spans="3:3" x14ac:dyDescent="0.35">
      <c r="C3590"/>
    </row>
    <row r="3591" spans="3:3" x14ac:dyDescent="0.35">
      <c r="C3591"/>
    </row>
    <row r="3592" spans="3:3" x14ac:dyDescent="0.35">
      <c r="C3592"/>
    </row>
    <row r="3593" spans="3:3" x14ac:dyDescent="0.35">
      <c r="C3593"/>
    </row>
    <row r="3594" spans="3:3" x14ac:dyDescent="0.35">
      <c r="C3594"/>
    </row>
    <row r="3595" spans="3:3" x14ac:dyDescent="0.35">
      <c r="C3595"/>
    </row>
    <row r="3596" spans="3:3" x14ac:dyDescent="0.35">
      <c r="C3596"/>
    </row>
    <row r="3597" spans="3:3" x14ac:dyDescent="0.35">
      <c r="C3597"/>
    </row>
    <row r="3598" spans="3:3" x14ac:dyDescent="0.35">
      <c r="C3598"/>
    </row>
    <row r="3599" spans="3:3" x14ac:dyDescent="0.35">
      <c r="C3599"/>
    </row>
    <row r="3600" spans="3:3" x14ac:dyDescent="0.35">
      <c r="C3600"/>
    </row>
    <row r="3601" spans="3:3" x14ac:dyDescent="0.35">
      <c r="C3601"/>
    </row>
    <row r="3602" spans="3:3" x14ac:dyDescent="0.35">
      <c r="C3602"/>
    </row>
    <row r="3603" spans="3:3" x14ac:dyDescent="0.35">
      <c r="C3603"/>
    </row>
    <row r="3604" spans="3:3" x14ac:dyDescent="0.35">
      <c r="C3604"/>
    </row>
    <row r="3605" spans="3:3" x14ac:dyDescent="0.35">
      <c r="C3605"/>
    </row>
    <row r="3606" spans="3:3" x14ac:dyDescent="0.35">
      <c r="C3606"/>
    </row>
    <row r="3607" spans="3:3" x14ac:dyDescent="0.35">
      <c r="C3607"/>
    </row>
    <row r="3608" spans="3:3" x14ac:dyDescent="0.35">
      <c r="C3608"/>
    </row>
    <row r="3609" spans="3:3" x14ac:dyDescent="0.35">
      <c r="C3609"/>
    </row>
    <row r="3610" spans="3:3" x14ac:dyDescent="0.35">
      <c r="C3610"/>
    </row>
    <row r="3611" spans="3:3" x14ac:dyDescent="0.35">
      <c r="C3611"/>
    </row>
    <row r="3612" spans="3:3" x14ac:dyDescent="0.35">
      <c r="C3612"/>
    </row>
    <row r="3613" spans="3:3" x14ac:dyDescent="0.35">
      <c r="C3613"/>
    </row>
    <row r="3614" spans="3:3" x14ac:dyDescent="0.35">
      <c r="C3614"/>
    </row>
    <row r="3615" spans="3:3" x14ac:dyDescent="0.35">
      <c r="C3615"/>
    </row>
    <row r="3616" spans="3:3" x14ac:dyDescent="0.35">
      <c r="C3616"/>
    </row>
    <row r="3617" spans="3:3" x14ac:dyDescent="0.35">
      <c r="C3617"/>
    </row>
    <row r="3618" spans="3:3" x14ac:dyDescent="0.35">
      <c r="C3618"/>
    </row>
    <row r="3619" spans="3:3" x14ac:dyDescent="0.35">
      <c r="C3619"/>
    </row>
    <row r="3620" spans="3:3" x14ac:dyDescent="0.35">
      <c r="C3620"/>
    </row>
    <row r="3621" spans="3:3" x14ac:dyDescent="0.35">
      <c r="C3621"/>
    </row>
    <row r="3622" spans="3:3" x14ac:dyDescent="0.35">
      <c r="C3622"/>
    </row>
    <row r="3623" spans="3:3" x14ac:dyDescent="0.35">
      <c r="C3623"/>
    </row>
    <row r="3624" spans="3:3" x14ac:dyDescent="0.35">
      <c r="C3624"/>
    </row>
    <row r="3625" spans="3:3" x14ac:dyDescent="0.35">
      <c r="C3625"/>
    </row>
    <row r="3626" spans="3:3" x14ac:dyDescent="0.35">
      <c r="C3626"/>
    </row>
    <row r="3627" spans="3:3" x14ac:dyDescent="0.35">
      <c r="C3627"/>
    </row>
    <row r="3628" spans="3:3" x14ac:dyDescent="0.35">
      <c r="C3628"/>
    </row>
    <row r="3629" spans="3:3" x14ac:dyDescent="0.35">
      <c r="C3629"/>
    </row>
    <row r="3630" spans="3:3" x14ac:dyDescent="0.35">
      <c r="C3630"/>
    </row>
    <row r="3631" spans="3:3" x14ac:dyDescent="0.35">
      <c r="C3631"/>
    </row>
    <row r="3632" spans="3:3" x14ac:dyDescent="0.35">
      <c r="C3632"/>
    </row>
    <row r="3633" spans="3:3" x14ac:dyDescent="0.35">
      <c r="C3633"/>
    </row>
    <row r="3634" spans="3:3" x14ac:dyDescent="0.35">
      <c r="C3634"/>
    </row>
    <row r="3635" spans="3:3" x14ac:dyDescent="0.35">
      <c r="C3635"/>
    </row>
    <row r="3636" spans="3:3" x14ac:dyDescent="0.35">
      <c r="C3636"/>
    </row>
    <row r="3637" spans="3:3" x14ac:dyDescent="0.35">
      <c r="C3637"/>
    </row>
    <row r="3638" spans="3:3" x14ac:dyDescent="0.35">
      <c r="C3638"/>
    </row>
    <row r="3639" spans="3:3" x14ac:dyDescent="0.35">
      <c r="C3639"/>
    </row>
    <row r="3640" spans="3:3" x14ac:dyDescent="0.35">
      <c r="C3640"/>
    </row>
    <row r="3641" spans="3:3" x14ac:dyDescent="0.35">
      <c r="C3641"/>
    </row>
    <row r="3642" spans="3:3" x14ac:dyDescent="0.35">
      <c r="C3642"/>
    </row>
    <row r="3643" spans="3:3" x14ac:dyDescent="0.35">
      <c r="C3643"/>
    </row>
    <row r="3644" spans="3:3" x14ac:dyDescent="0.35">
      <c r="C3644"/>
    </row>
    <row r="3645" spans="3:3" x14ac:dyDescent="0.35">
      <c r="C3645"/>
    </row>
    <row r="3646" spans="3:3" x14ac:dyDescent="0.35">
      <c r="C3646"/>
    </row>
    <row r="3647" spans="3:3" x14ac:dyDescent="0.35">
      <c r="C3647"/>
    </row>
    <row r="3648" spans="3:3" x14ac:dyDescent="0.35">
      <c r="C3648"/>
    </row>
    <row r="3649" spans="3:3" x14ac:dyDescent="0.35">
      <c r="C3649"/>
    </row>
    <row r="3650" spans="3:3" x14ac:dyDescent="0.35">
      <c r="C3650"/>
    </row>
    <row r="3651" spans="3:3" x14ac:dyDescent="0.35">
      <c r="C3651"/>
    </row>
    <row r="3652" spans="3:3" x14ac:dyDescent="0.35">
      <c r="C3652"/>
    </row>
    <row r="3653" spans="3:3" x14ac:dyDescent="0.35">
      <c r="C3653"/>
    </row>
    <row r="3654" spans="3:3" x14ac:dyDescent="0.35">
      <c r="C3654"/>
    </row>
    <row r="3655" spans="3:3" x14ac:dyDescent="0.35">
      <c r="C3655"/>
    </row>
    <row r="3656" spans="3:3" x14ac:dyDescent="0.35">
      <c r="C3656"/>
    </row>
    <row r="3657" spans="3:3" x14ac:dyDescent="0.35">
      <c r="C3657"/>
    </row>
    <row r="3658" spans="3:3" x14ac:dyDescent="0.35">
      <c r="C3658"/>
    </row>
    <row r="3659" spans="3:3" x14ac:dyDescent="0.35">
      <c r="C3659"/>
    </row>
    <row r="3660" spans="3:3" x14ac:dyDescent="0.35">
      <c r="C3660"/>
    </row>
    <row r="3661" spans="3:3" x14ac:dyDescent="0.35">
      <c r="C3661"/>
    </row>
    <row r="3662" spans="3:3" x14ac:dyDescent="0.35">
      <c r="C3662"/>
    </row>
    <row r="3663" spans="3:3" x14ac:dyDescent="0.35">
      <c r="C3663"/>
    </row>
    <row r="3664" spans="3:3" x14ac:dyDescent="0.35">
      <c r="C3664"/>
    </row>
    <row r="3665" spans="3:3" x14ac:dyDescent="0.35">
      <c r="C3665"/>
    </row>
    <row r="3666" spans="3:3" x14ac:dyDescent="0.35">
      <c r="C3666"/>
    </row>
    <row r="3667" spans="3:3" x14ac:dyDescent="0.35">
      <c r="C3667"/>
    </row>
    <row r="3668" spans="3:3" x14ac:dyDescent="0.35">
      <c r="C3668"/>
    </row>
    <row r="3669" spans="3:3" x14ac:dyDescent="0.35">
      <c r="C3669"/>
    </row>
    <row r="3670" spans="3:3" x14ac:dyDescent="0.35">
      <c r="C3670"/>
    </row>
    <row r="3671" spans="3:3" x14ac:dyDescent="0.35">
      <c r="C3671"/>
    </row>
    <row r="3672" spans="3:3" x14ac:dyDescent="0.35">
      <c r="C3672"/>
    </row>
    <row r="3673" spans="3:3" x14ac:dyDescent="0.35">
      <c r="C3673"/>
    </row>
    <row r="3674" spans="3:3" x14ac:dyDescent="0.35">
      <c r="C3674"/>
    </row>
    <row r="3675" spans="3:3" x14ac:dyDescent="0.35">
      <c r="C3675"/>
    </row>
    <row r="3676" spans="3:3" x14ac:dyDescent="0.35">
      <c r="C3676"/>
    </row>
    <row r="3677" spans="3:3" x14ac:dyDescent="0.35">
      <c r="C3677"/>
    </row>
    <row r="3678" spans="3:3" x14ac:dyDescent="0.35">
      <c r="C3678"/>
    </row>
    <row r="3679" spans="3:3" x14ac:dyDescent="0.35">
      <c r="C3679"/>
    </row>
    <row r="3680" spans="3:3" x14ac:dyDescent="0.35">
      <c r="C3680"/>
    </row>
    <row r="3681" spans="3:3" x14ac:dyDescent="0.35">
      <c r="C3681"/>
    </row>
    <row r="3682" spans="3:3" x14ac:dyDescent="0.35">
      <c r="C3682"/>
    </row>
    <row r="3683" spans="3:3" x14ac:dyDescent="0.35">
      <c r="C3683"/>
    </row>
    <row r="3684" spans="3:3" x14ac:dyDescent="0.35">
      <c r="C3684"/>
    </row>
    <row r="3685" spans="3:3" x14ac:dyDescent="0.35">
      <c r="C3685"/>
    </row>
    <row r="3686" spans="3:3" x14ac:dyDescent="0.35">
      <c r="C3686"/>
    </row>
    <row r="3687" spans="3:3" x14ac:dyDescent="0.35">
      <c r="C3687"/>
    </row>
    <row r="3688" spans="3:3" x14ac:dyDescent="0.35">
      <c r="C3688"/>
    </row>
    <row r="3689" spans="3:3" x14ac:dyDescent="0.35">
      <c r="C3689"/>
    </row>
    <row r="3690" spans="3:3" x14ac:dyDescent="0.35">
      <c r="C3690"/>
    </row>
    <row r="3691" spans="3:3" x14ac:dyDescent="0.35">
      <c r="C3691"/>
    </row>
    <row r="3692" spans="3:3" x14ac:dyDescent="0.35">
      <c r="C3692"/>
    </row>
    <row r="3693" spans="3:3" x14ac:dyDescent="0.35">
      <c r="C3693"/>
    </row>
    <row r="3694" spans="3:3" x14ac:dyDescent="0.35">
      <c r="C3694"/>
    </row>
    <row r="3695" spans="3:3" x14ac:dyDescent="0.35">
      <c r="C3695"/>
    </row>
    <row r="3696" spans="3:3" x14ac:dyDescent="0.35">
      <c r="C3696"/>
    </row>
    <row r="3697" spans="3:3" x14ac:dyDescent="0.35">
      <c r="C3697"/>
    </row>
    <row r="3698" spans="3:3" x14ac:dyDescent="0.35">
      <c r="C3698"/>
    </row>
    <row r="3699" spans="3:3" x14ac:dyDescent="0.35">
      <c r="C3699"/>
    </row>
    <row r="3700" spans="3:3" x14ac:dyDescent="0.35">
      <c r="C3700"/>
    </row>
    <row r="3701" spans="3:3" x14ac:dyDescent="0.35">
      <c r="C3701"/>
    </row>
    <row r="3702" spans="3:3" x14ac:dyDescent="0.35">
      <c r="C3702"/>
    </row>
    <row r="3703" spans="3:3" x14ac:dyDescent="0.35">
      <c r="C3703"/>
    </row>
    <row r="3704" spans="3:3" x14ac:dyDescent="0.35">
      <c r="C3704"/>
    </row>
    <row r="3705" spans="3:3" x14ac:dyDescent="0.35">
      <c r="C3705"/>
    </row>
    <row r="3706" spans="3:3" x14ac:dyDescent="0.35">
      <c r="C3706"/>
    </row>
    <row r="3707" spans="3:3" x14ac:dyDescent="0.35">
      <c r="C3707"/>
    </row>
    <row r="3708" spans="3:3" x14ac:dyDescent="0.35">
      <c r="C3708"/>
    </row>
    <row r="3709" spans="3:3" x14ac:dyDescent="0.35">
      <c r="C3709"/>
    </row>
    <row r="3710" spans="3:3" x14ac:dyDescent="0.35">
      <c r="C3710"/>
    </row>
    <row r="3711" spans="3:3" x14ac:dyDescent="0.35">
      <c r="C3711"/>
    </row>
    <row r="3712" spans="3:3" x14ac:dyDescent="0.35">
      <c r="C3712"/>
    </row>
    <row r="3713" spans="3:3" x14ac:dyDescent="0.35">
      <c r="C3713"/>
    </row>
    <row r="3714" spans="3:3" x14ac:dyDescent="0.35">
      <c r="C3714"/>
    </row>
    <row r="3715" spans="3:3" x14ac:dyDescent="0.35">
      <c r="C3715"/>
    </row>
    <row r="3716" spans="3:3" x14ac:dyDescent="0.35">
      <c r="C3716"/>
    </row>
    <row r="3717" spans="3:3" x14ac:dyDescent="0.35">
      <c r="C3717"/>
    </row>
    <row r="3718" spans="3:3" x14ac:dyDescent="0.35">
      <c r="C3718"/>
    </row>
    <row r="3719" spans="3:3" x14ac:dyDescent="0.35">
      <c r="C3719"/>
    </row>
    <row r="3720" spans="3:3" x14ac:dyDescent="0.35">
      <c r="C3720"/>
    </row>
    <row r="3721" spans="3:3" x14ac:dyDescent="0.35">
      <c r="C3721"/>
    </row>
    <row r="3722" spans="3:3" x14ac:dyDescent="0.35">
      <c r="C3722"/>
    </row>
    <row r="3723" spans="3:3" x14ac:dyDescent="0.35">
      <c r="C3723"/>
    </row>
    <row r="3724" spans="3:3" x14ac:dyDescent="0.35">
      <c r="C3724"/>
    </row>
    <row r="3725" spans="3:3" x14ac:dyDescent="0.35">
      <c r="C3725"/>
    </row>
    <row r="3726" spans="3:3" x14ac:dyDescent="0.35">
      <c r="C3726"/>
    </row>
    <row r="3727" spans="3:3" x14ac:dyDescent="0.35">
      <c r="C3727"/>
    </row>
    <row r="3728" spans="3:3" x14ac:dyDescent="0.35">
      <c r="C3728"/>
    </row>
    <row r="3729" spans="3:3" x14ac:dyDescent="0.35">
      <c r="C3729"/>
    </row>
    <row r="3730" spans="3:3" x14ac:dyDescent="0.35">
      <c r="C3730"/>
    </row>
    <row r="3731" spans="3:3" x14ac:dyDescent="0.35">
      <c r="C3731"/>
    </row>
    <row r="3732" spans="3:3" x14ac:dyDescent="0.35">
      <c r="C3732"/>
    </row>
    <row r="3733" spans="3:3" x14ac:dyDescent="0.35">
      <c r="C3733"/>
    </row>
    <row r="3734" spans="3:3" x14ac:dyDescent="0.35">
      <c r="C3734"/>
    </row>
    <row r="3735" spans="3:3" x14ac:dyDescent="0.35">
      <c r="C3735"/>
    </row>
    <row r="3736" spans="3:3" x14ac:dyDescent="0.35">
      <c r="C3736"/>
    </row>
    <row r="3737" spans="3:3" x14ac:dyDescent="0.35">
      <c r="C3737"/>
    </row>
    <row r="3738" spans="3:3" x14ac:dyDescent="0.35">
      <c r="C3738"/>
    </row>
    <row r="3739" spans="3:3" x14ac:dyDescent="0.35">
      <c r="C3739"/>
    </row>
    <row r="3740" spans="3:3" x14ac:dyDescent="0.35">
      <c r="C3740"/>
    </row>
    <row r="3741" spans="3:3" x14ac:dyDescent="0.35">
      <c r="C3741"/>
    </row>
    <row r="3742" spans="3:3" x14ac:dyDescent="0.35">
      <c r="C3742"/>
    </row>
    <row r="3743" spans="3:3" x14ac:dyDescent="0.35">
      <c r="C3743"/>
    </row>
    <row r="3744" spans="3:3" x14ac:dyDescent="0.35">
      <c r="C3744"/>
    </row>
    <row r="3745" spans="3:3" x14ac:dyDescent="0.35">
      <c r="C3745"/>
    </row>
    <row r="3746" spans="3:3" x14ac:dyDescent="0.35">
      <c r="C3746"/>
    </row>
    <row r="3747" spans="3:3" x14ac:dyDescent="0.35">
      <c r="C3747"/>
    </row>
    <row r="3748" spans="3:3" x14ac:dyDescent="0.35">
      <c r="C3748"/>
    </row>
    <row r="3749" spans="3:3" x14ac:dyDescent="0.35">
      <c r="C3749"/>
    </row>
    <row r="3750" spans="3:3" x14ac:dyDescent="0.35">
      <c r="C3750"/>
    </row>
    <row r="3751" spans="3:3" x14ac:dyDescent="0.35">
      <c r="C3751"/>
    </row>
    <row r="3752" spans="3:3" x14ac:dyDescent="0.35">
      <c r="C3752"/>
    </row>
    <row r="3753" spans="3:3" x14ac:dyDescent="0.35">
      <c r="C3753"/>
    </row>
    <row r="3754" spans="3:3" x14ac:dyDescent="0.35">
      <c r="C3754"/>
    </row>
    <row r="3755" spans="3:3" x14ac:dyDescent="0.35">
      <c r="C3755"/>
    </row>
    <row r="3756" spans="3:3" x14ac:dyDescent="0.35">
      <c r="C3756"/>
    </row>
    <row r="3757" spans="3:3" x14ac:dyDescent="0.35">
      <c r="C3757"/>
    </row>
    <row r="3758" spans="3:3" x14ac:dyDescent="0.35">
      <c r="C3758"/>
    </row>
    <row r="3759" spans="3:3" x14ac:dyDescent="0.35">
      <c r="C3759"/>
    </row>
    <row r="3760" spans="3:3" x14ac:dyDescent="0.35">
      <c r="C3760"/>
    </row>
    <row r="3761" spans="3:3" x14ac:dyDescent="0.35">
      <c r="C3761"/>
    </row>
    <row r="3762" spans="3:3" x14ac:dyDescent="0.35">
      <c r="C3762"/>
    </row>
    <row r="3763" spans="3:3" x14ac:dyDescent="0.35">
      <c r="C3763"/>
    </row>
    <row r="3764" spans="3:3" x14ac:dyDescent="0.35">
      <c r="C3764"/>
    </row>
    <row r="3765" spans="3:3" x14ac:dyDescent="0.35">
      <c r="C3765"/>
    </row>
    <row r="3766" spans="3:3" x14ac:dyDescent="0.35">
      <c r="C3766"/>
    </row>
    <row r="3767" spans="3:3" x14ac:dyDescent="0.35">
      <c r="C3767"/>
    </row>
    <row r="3768" spans="3:3" x14ac:dyDescent="0.35">
      <c r="C3768"/>
    </row>
    <row r="3769" spans="3:3" x14ac:dyDescent="0.35">
      <c r="C3769"/>
    </row>
    <row r="3770" spans="3:3" x14ac:dyDescent="0.35">
      <c r="C3770"/>
    </row>
    <row r="3771" spans="3:3" x14ac:dyDescent="0.35">
      <c r="C3771"/>
    </row>
    <row r="3772" spans="3:3" x14ac:dyDescent="0.35">
      <c r="C3772"/>
    </row>
    <row r="3773" spans="3:3" x14ac:dyDescent="0.35">
      <c r="C3773"/>
    </row>
    <row r="3774" spans="3:3" x14ac:dyDescent="0.35">
      <c r="C3774"/>
    </row>
    <row r="3775" spans="3:3" x14ac:dyDescent="0.35">
      <c r="C3775"/>
    </row>
    <row r="3776" spans="3:3" x14ac:dyDescent="0.35">
      <c r="C3776"/>
    </row>
    <row r="3777" spans="3:3" x14ac:dyDescent="0.35">
      <c r="C3777"/>
    </row>
    <row r="3778" spans="3:3" x14ac:dyDescent="0.35">
      <c r="C3778"/>
    </row>
    <row r="3779" spans="3:3" x14ac:dyDescent="0.35">
      <c r="C3779"/>
    </row>
    <row r="3780" spans="3:3" x14ac:dyDescent="0.35">
      <c r="C3780"/>
    </row>
    <row r="3781" spans="3:3" x14ac:dyDescent="0.35">
      <c r="C3781"/>
    </row>
    <row r="3782" spans="3:3" x14ac:dyDescent="0.35">
      <c r="C3782"/>
    </row>
    <row r="3783" spans="3:3" x14ac:dyDescent="0.35">
      <c r="C3783"/>
    </row>
    <row r="3784" spans="3:3" x14ac:dyDescent="0.35">
      <c r="C3784"/>
    </row>
    <row r="3785" spans="3:3" x14ac:dyDescent="0.35">
      <c r="C3785"/>
    </row>
    <row r="3786" spans="3:3" x14ac:dyDescent="0.35">
      <c r="C3786"/>
    </row>
    <row r="3787" spans="3:3" x14ac:dyDescent="0.35">
      <c r="C3787"/>
    </row>
    <row r="3788" spans="3:3" x14ac:dyDescent="0.35">
      <c r="C3788"/>
    </row>
    <row r="3789" spans="3:3" x14ac:dyDescent="0.35">
      <c r="C3789"/>
    </row>
    <row r="3790" spans="3:3" x14ac:dyDescent="0.35">
      <c r="C3790"/>
    </row>
    <row r="3791" spans="3:3" x14ac:dyDescent="0.35">
      <c r="C3791"/>
    </row>
    <row r="3792" spans="3:3" x14ac:dyDescent="0.35">
      <c r="C3792"/>
    </row>
    <row r="3793" spans="3:3" x14ac:dyDescent="0.35">
      <c r="C3793"/>
    </row>
    <row r="3794" spans="3:3" x14ac:dyDescent="0.35">
      <c r="C3794"/>
    </row>
    <row r="3795" spans="3:3" x14ac:dyDescent="0.35">
      <c r="C3795"/>
    </row>
    <row r="3796" spans="3:3" x14ac:dyDescent="0.35">
      <c r="C3796"/>
    </row>
    <row r="3797" spans="3:3" x14ac:dyDescent="0.35">
      <c r="C3797"/>
    </row>
    <row r="3798" spans="3:3" x14ac:dyDescent="0.35">
      <c r="C3798"/>
    </row>
    <row r="3799" spans="3:3" x14ac:dyDescent="0.35">
      <c r="C3799"/>
    </row>
    <row r="3800" spans="3:3" x14ac:dyDescent="0.35">
      <c r="C3800"/>
    </row>
    <row r="3801" spans="3:3" x14ac:dyDescent="0.35">
      <c r="C3801"/>
    </row>
    <row r="3802" spans="3:3" x14ac:dyDescent="0.35">
      <c r="C3802"/>
    </row>
    <row r="3803" spans="3:3" x14ac:dyDescent="0.35">
      <c r="C3803"/>
    </row>
    <row r="3804" spans="3:3" x14ac:dyDescent="0.35">
      <c r="C3804"/>
    </row>
    <row r="3805" spans="3:3" x14ac:dyDescent="0.35">
      <c r="C3805"/>
    </row>
    <row r="3806" spans="3:3" x14ac:dyDescent="0.35">
      <c r="C3806"/>
    </row>
    <row r="3807" spans="3:3" x14ac:dyDescent="0.35">
      <c r="C3807"/>
    </row>
    <row r="3808" spans="3:3" x14ac:dyDescent="0.35">
      <c r="C3808"/>
    </row>
    <row r="3809" spans="3:3" x14ac:dyDescent="0.35">
      <c r="C3809"/>
    </row>
    <row r="3810" spans="3:3" x14ac:dyDescent="0.35">
      <c r="C3810"/>
    </row>
    <row r="3811" spans="3:3" x14ac:dyDescent="0.35">
      <c r="C3811"/>
    </row>
    <row r="3812" spans="3:3" x14ac:dyDescent="0.35">
      <c r="C3812"/>
    </row>
    <row r="3813" spans="3:3" x14ac:dyDescent="0.35">
      <c r="C3813"/>
    </row>
    <row r="3814" spans="3:3" x14ac:dyDescent="0.35">
      <c r="C3814"/>
    </row>
    <row r="3815" spans="3:3" x14ac:dyDescent="0.35">
      <c r="C3815"/>
    </row>
    <row r="3816" spans="3:3" x14ac:dyDescent="0.35">
      <c r="C3816"/>
    </row>
    <row r="3817" spans="3:3" x14ac:dyDescent="0.35">
      <c r="C3817"/>
    </row>
    <row r="3818" spans="3:3" x14ac:dyDescent="0.35">
      <c r="C3818"/>
    </row>
    <row r="3819" spans="3:3" x14ac:dyDescent="0.35">
      <c r="C3819"/>
    </row>
    <row r="3820" spans="3:3" x14ac:dyDescent="0.35">
      <c r="C3820"/>
    </row>
    <row r="3821" spans="3:3" x14ac:dyDescent="0.35">
      <c r="C3821"/>
    </row>
    <row r="3822" spans="3:3" x14ac:dyDescent="0.35">
      <c r="C3822"/>
    </row>
    <row r="3823" spans="3:3" x14ac:dyDescent="0.35">
      <c r="C3823"/>
    </row>
    <row r="3824" spans="3:3" x14ac:dyDescent="0.35">
      <c r="C3824"/>
    </row>
    <row r="3825" spans="3:3" x14ac:dyDescent="0.35">
      <c r="C3825"/>
    </row>
    <row r="3826" spans="3:3" x14ac:dyDescent="0.35">
      <c r="C3826"/>
    </row>
    <row r="3827" spans="3:3" x14ac:dyDescent="0.35">
      <c r="C3827"/>
    </row>
    <row r="3828" spans="3:3" x14ac:dyDescent="0.35">
      <c r="C3828"/>
    </row>
    <row r="3829" spans="3:3" x14ac:dyDescent="0.35">
      <c r="C3829"/>
    </row>
    <row r="3830" spans="3:3" x14ac:dyDescent="0.35">
      <c r="C3830"/>
    </row>
    <row r="3831" spans="3:3" x14ac:dyDescent="0.35">
      <c r="C3831"/>
    </row>
    <row r="3832" spans="3:3" x14ac:dyDescent="0.35">
      <c r="C3832"/>
    </row>
    <row r="3833" spans="3:3" x14ac:dyDescent="0.35">
      <c r="C3833"/>
    </row>
    <row r="3834" spans="3:3" x14ac:dyDescent="0.35">
      <c r="C3834"/>
    </row>
    <row r="3835" spans="3:3" x14ac:dyDescent="0.35">
      <c r="C3835"/>
    </row>
    <row r="3836" spans="3:3" x14ac:dyDescent="0.35">
      <c r="C3836"/>
    </row>
    <row r="3837" spans="3:3" x14ac:dyDescent="0.35">
      <c r="C3837"/>
    </row>
    <row r="3838" spans="3:3" x14ac:dyDescent="0.35">
      <c r="C3838"/>
    </row>
    <row r="3839" spans="3:3" x14ac:dyDescent="0.35">
      <c r="C3839"/>
    </row>
    <row r="3840" spans="3:3" x14ac:dyDescent="0.35">
      <c r="C3840"/>
    </row>
    <row r="3841" spans="3:3" x14ac:dyDescent="0.35">
      <c r="C3841"/>
    </row>
  </sheetData>
  <sheetProtection algorithmName="SHA-512" hashValue="NVquIC/TreuE2AiUca+wZy3A3/8Xz/zbuXk6ZeJLoYt1JdIyihv7FZClUk60oWuP2jYLH1zovEHKmq4+Oe2TiA==" saltValue="ZApZi76ceFh5CztRrY7iDQ==" spinCount="100000" sheet="1" objects="1" scenarios="1"/>
  <autoFilter ref="A1:U1919" xr:uid="{97120D1C-FBD6-45B7-AE32-C496A4263B9F}"/>
  <sortState xmlns:xlrd2="http://schemas.microsoft.com/office/spreadsheetml/2017/richdata2" ref="C1924:C3841">
    <sortCondition ref="C1924:C384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8B67F63ED97746AA96D0B250306B66" ma:contentTypeVersion="18" ma:contentTypeDescription="Create a new document." ma:contentTypeScope="" ma:versionID="75c419304ab00333f0ab6b4a398b84cd">
  <xsd:schema xmlns:xsd="http://www.w3.org/2001/XMLSchema" xmlns:xs="http://www.w3.org/2001/XMLSchema" xmlns:p="http://schemas.microsoft.com/office/2006/metadata/properties" xmlns:ns1="http://schemas.microsoft.com/sharepoint/v3" xmlns:ns3="62dc3704-f621-485c-b848-89fc217c83ee" xmlns:ns4="f906d6cf-ef72-4f29-b7d0-e8d55eda30d8" targetNamespace="http://schemas.microsoft.com/office/2006/metadata/properties" ma:root="true" ma:fieldsID="72a455b5a7f41afa5d747916a7bd57f9" ns1:_="" ns3:_="" ns4:_="">
    <xsd:import namespace="http://schemas.microsoft.com/sharepoint/v3"/>
    <xsd:import namespace="62dc3704-f621-485c-b848-89fc217c83ee"/>
    <xsd:import namespace="f906d6cf-ef72-4f29-b7d0-e8d55eda30d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4:SharedWithUsers" minOccurs="0"/>
                <xsd:element ref="ns4:SharedWithDetails" minOccurs="0"/>
                <xsd:element ref="ns4:SharingHintHash" minOccurs="0"/>
                <xsd:element ref="ns3:_activity" minOccurs="0"/>
                <xsd:element ref="ns3:MediaServiceObjectDetectorVersions" minOccurs="0"/>
                <xsd:element ref="ns3:MediaServiceLocation" minOccurs="0"/>
                <xsd:element ref="ns1:_ip_UnifiedCompliancePolicyProperties" minOccurs="0"/>
                <xsd:element ref="ns1:_ip_UnifiedCompliancePolicyUIAc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dc3704-f621-485c-b848-89fc217c8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06d6cf-ef72-4f29-b7d0-e8d55eda30d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62dc3704-f621-485c-b848-89fc217c83ee"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A494C50A-9339-4847-AF58-E7812C135E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2dc3704-f621-485c-b848-89fc217c83ee"/>
    <ds:schemaRef ds:uri="f906d6cf-ef72-4f29-b7d0-e8d55eda30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E18C9D-5056-4E3A-BCC6-3FE1119831DB}">
  <ds:schemaRefs>
    <ds:schemaRef ds:uri="http://schemas.microsoft.com/sharepoint/v3/contenttype/forms"/>
  </ds:schemaRefs>
</ds:datastoreItem>
</file>

<file path=customXml/itemProps3.xml><?xml version="1.0" encoding="utf-8"?>
<ds:datastoreItem xmlns:ds="http://schemas.openxmlformats.org/officeDocument/2006/customXml" ds:itemID="{C99B4769-C0FF-4E76-AC88-D449B98A152A}">
  <ds:schemaRefs>
    <ds:schemaRef ds:uri="http://schemas.microsoft.com/office/2006/metadata/properties"/>
    <ds:schemaRef ds:uri="http://schemas.microsoft.com/sharepoint/v3"/>
    <ds:schemaRef ds:uri="http://purl.org/dc/terms/"/>
    <ds:schemaRef ds:uri="http://schemas.openxmlformats.org/package/2006/metadata/core-properties"/>
    <ds:schemaRef ds:uri="62dc3704-f621-485c-b848-89fc217c83ee"/>
    <ds:schemaRef ds:uri="http://schemas.microsoft.com/office/2006/documentManagement/types"/>
    <ds:schemaRef ds:uri="http://schemas.microsoft.com/office/infopath/2007/PartnerControls"/>
    <ds:schemaRef ds:uri="http://purl.org/dc/elements/1.1/"/>
    <ds:schemaRef ds:uri="f906d6cf-ef72-4f29-b7d0-e8d55eda30d8"/>
    <ds:schemaRef ds:uri="http://www.w3.org/XML/1998/namespace"/>
    <ds:schemaRef ds:uri="http://purl.org/dc/dcmitype/"/>
  </ds:schemaRefs>
</ds:datastoreItem>
</file>

<file path=docMetadata/LabelInfo.xml><?xml version="1.0" encoding="utf-8"?>
<clbl:labelList xmlns:clbl="http://schemas.microsoft.com/office/2020/mipLabelMetadata">
  <clbl:label id="{82b3e37e-8171-485d-b10b-38dae7ed14a8}" enabled="0" method="" siteId="{82b3e37e-8171-485d-b10b-38dae7ed14a8}" removed="1"/>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94</vt:i4>
      </vt:variant>
      <vt:variant>
        <vt:lpstr>Named Ranges</vt:lpstr>
      </vt:variant>
      <vt:variant>
        <vt:i4>94</vt:i4>
      </vt:variant>
    </vt:vector>
  </HeadingPairs>
  <TitlesOfParts>
    <vt:vector size="188" baseType="lpstr">
      <vt:lpstr>Cover Page</vt:lpstr>
      <vt:lpstr>Coding Methodology</vt:lpstr>
      <vt:lpstr>IRIT Guidance</vt:lpstr>
      <vt:lpstr>Inherent Risk Identification</vt:lpstr>
      <vt:lpstr>Risk Factors &gt;&gt;</vt:lpstr>
      <vt:lpstr>Authoritative Determinations</vt:lpstr>
      <vt:lpstr>Vulnerable Populations</vt:lpstr>
      <vt:lpstr>Supply Chain Model</vt:lpstr>
      <vt:lpstr>Regulatory Context</vt:lpstr>
      <vt:lpstr>Procurement Categories</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Template</vt:lpstr>
      <vt:lpstr>Navigation Guides</vt:lpstr>
      <vt:lpstr>ISO3166-1</vt:lpstr>
      <vt:lpstr>Level 4 Categories</vt:lpstr>
      <vt:lpstr>PC_Risk</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'80'!Print_Area</vt:lpstr>
      <vt:lpstr>'Authoritative Determinations'!Print_Area</vt:lpstr>
      <vt:lpstr>'Coding Methodology'!Print_Area</vt:lpstr>
      <vt:lpstr>'Cover Page'!Print_Area</vt:lpstr>
      <vt:lpstr>'Inherent Risk Identification'!Print_Area</vt:lpstr>
      <vt:lpstr>'IRIT Guidance'!Print_Area</vt:lpstr>
      <vt:lpstr>'Procurement Categories'!Print_Area</vt:lpstr>
      <vt:lpstr>'Regulatory Context'!Print_Area</vt:lpstr>
      <vt:lpstr>'Risk Factors &gt;&gt;'!Print_Area</vt:lpstr>
      <vt:lpstr>'Supply Chain Model'!Print_Area</vt:lpstr>
      <vt:lpstr>Template!Print_Area</vt:lpstr>
      <vt:lpstr>'Vulnerable Populations'!Print_Area</vt:lpstr>
      <vt:lpstr>'Inherent Risk Identification'!Print_Titles</vt:lpstr>
      <vt:lpstr>'Procurement Categories'!Print_Titles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GRS Modern Slavery Inherent Risk Identification Tool</dc:title>
  <dc:subject/>
  <dc:creator>Office of the NSW Anti-slavery Commissioner</dc:creator>
  <cp:keywords/>
  <dc:description/>
  <cp:lastModifiedBy>Lucy Forbes</cp:lastModifiedBy>
  <cp:revision/>
  <cp:lastPrinted>2024-01-22T11:06:26Z</cp:lastPrinted>
  <dcterms:created xsi:type="dcterms:W3CDTF">2023-02-02T04:58:48Z</dcterms:created>
  <dcterms:modified xsi:type="dcterms:W3CDTF">2024-02-05T01:23:29Z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0x010100AF8B67F63ED97746AA96D0B250306B66</vt:lpwstr>
  </property>
  <property fmtid="{D5CDD505-2E9C-101B-9397-08002B2CF9AE}" pid="3" name="MediaServiceImageTags">
    <vt:lpwstr/>
  </property>
</Properties>
</file>